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4395" windowWidth="17475" windowHeight="7155" activeTab="0"/>
  </bookViews>
  <sheets>
    <sheet name="Notes" sheetId="1" r:id="rId1"/>
    <sheet name="ISP broadband retail totals" sheetId="2" r:id="rId2"/>
    <sheet name="Chart - ISP Market Share Q22016" sheetId="3" r:id="rId3"/>
    <sheet name="Chart - ISP MarkSh over time" sheetId="4" r:id="rId4"/>
    <sheet name="Consumer and Business Breakdown" sheetId="5" r:id="rId5"/>
    <sheet name="ISPs Full Breakdown Q2 2016" sheetId="6" r:id="rId6"/>
    <sheet name="Virgin Media tier mix" sheetId="7" r:id="rId7"/>
    <sheet name="Smaller ISPs" sheetId="8" r:id="rId8"/>
  </sheets>
  <definedNames>
    <definedName name="_xlnm.Print_Area" localSheetId="4">'Consumer and Business Breakdown'!$A$2:$G$50</definedName>
    <definedName name="_xlnm.Print_Area" localSheetId="1">'ISP broadband retail totals'!$A$2:$AM$82</definedName>
    <definedName name="_xlnm.Print_Area" localSheetId="5">'ISPs Full Breakdown Q2 2016'!$B$2:$M$31</definedName>
  </definedNames>
  <calcPr fullCalcOnLoad="1"/>
</workbook>
</file>

<file path=xl/comments2.xml><?xml version="1.0" encoding="utf-8"?>
<comments xmlns="http://schemas.openxmlformats.org/spreadsheetml/2006/main">
  <authors>
    <author>Tim Johnson</author>
  </authors>
  <commentList>
    <comment ref="B43" authorId="0">
      <text>
        <r>
          <rPr>
            <sz val="8"/>
            <rFont val="Tahoma"/>
            <family val="2"/>
          </rPr>
          <t>Formerly Easynet</t>
        </r>
      </text>
    </comment>
  </commentList>
</comments>
</file>

<file path=xl/sharedStrings.xml><?xml version="1.0" encoding="utf-8"?>
<sst xmlns="http://schemas.openxmlformats.org/spreadsheetml/2006/main" count="857" uniqueCount="328">
  <si>
    <t>Copyright</t>
  </si>
  <si>
    <t>Not to be reproduced or distributed without permission.</t>
  </si>
  <si>
    <t>Please credit Point Topic when this source is quoted.</t>
  </si>
  <si>
    <t>Description</t>
  </si>
  <si>
    <t>Details of sources will be found in Point Topic's Global Broadband Statistics database.</t>
  </si>
  <si>
    <t>Contact</t>
  </si>
  <si>
    <t>For any requests or enquiries about this data file or other Point Topic information or services, please contact:</t>
  </si>
  <si>
    <t>Point Topic Ltd</t>
  </si>
  <si>
    <t>Notes on the data</t>
  </si>
  <si>
    <t>ISP totals, ISPs by segment</t>
  </si>
  <si>
    <t>Broadband line numbers</t>
  </si>
  <si>
    <t>Telco groups</t>
  </si>
  <si>
    <t>Latest reference date</t>
  </si>
  <si>
    <t>Version date</t>
  </si>
  <si>
    <t>Group</t>
  </si>
  <si>
    <t>ISP</t>
  </si>
  <si>
    <t>Ref</t>
  </si>
  <si>
    <t>Q4 2007</t>
  </si>
  <si>
    <t>Q1 2008</t>
  </si>
  <si>
    <t>Q2 2008</t>
  </si>
  <si>
    <t>Q3 2008</t>
  </si>
  <si>
    <t>Notes</t>
  </si>
  <si>
    <t>BT</t>
  </si>
  <si>
    <t>BT Retail</t>
  </si>
  <si>
    <t>Virgin Media</t>
  </si>
  <si>
    <t>Virgin.net</t>
  </si>
  <si>
    <t>KCOM</t>
  </si>
  <si>
    <t>Kingston</t>
  </si>
  <si>
    <t>Eclipse</t>
  </si>
  <si>
    <t>AOL</t>
  </si>
  <si>
    <t>TalkTalk</t>
  </si>
  <si>
    <t>Tiscali</t>
  </si>
  <si>
    <t>BSkyB</t>
  </si>
  <si>
    <t>Sky</t>
  </si>
  <si>
    <t>UK Online</t>
  </si>
  <si>
    <t>Included in Sky</t>
  </si>
  <si>
    <t>Tesco</t>
  </si>
  <si>
    <t>O2</t>
  </si>
  <si>
    <t>Be Unlimited</t>
  </si>
  <si>
    <t>Included in O2</t>
  </si>
  <si>
    <t>Smaller ISPs</t>
  </si>
  <si>
    <t>Supanet</t>
  </si>
  <si>
    <t>User organisations</t>
  </si>
  <si>
    <t>Others</t>
  </si>
  <si>
    <t>Smaller Cable Operators</t>
  </si>
  <si>
    <t>LLU Offset</t>
  </si>
  <si>
    <t>Totals</t>
  </si>
  <si>
    <t>Gains</t>
  </si>
  <si>
    <t>Group totals</t>
  </si>
  <si>
    <t>Smaller player totals</t>
  </si>
  <si>
    <t>Quarter</t>
  </si>
  <si>
    <t>Half-year</t>
  </si>
  <si>
    <t>Year</t>
  </si>
  <si>
    <t>Business</t>
  </si>
  <si>
    <t>Consumer</t>
  </si>
  <si>
    <t>Total</t>
  </si>
  <si>
    <t>BT Wholesale</t>
  </si>
  <si>
    <t>Incumbent</t>
  </si>
  <si>
    <t>Technologies</t>
  </si>
  <si>
    <t>Category</t>
  </si>
  <si>
    <t>Broadband access lines bought from incumbent</t>
  </si>
  <si>
    <t>Broadband access lines bought from wholesaler</t>
  </si>
  <si>
    <t>Sales to end-users</t>
  </si>
  <si>
    <t>Check</t>
  </si>
  <si>
    <t>DSL</t>
  </si>
  <si>
    <t>Cable</t>
  </si>
  <si>
    <t>TOTALS</t>
  </si>
  <si>
    <t>BT Openreach</t>
  </si>
  <si>
    <t>Wholesaler</t>
  </si>
  <si>
    <t>Retail market share</t>
  </si>
  <si>
    <t>Supply of connections</t>
  </si>
  <si>
    <t>Sales of connections</t>
  </si>
  <si>
    <t>Business broadband</t>
  </si>
  <si>
    <t>Consumer broadband</t>
  </si>
  <si>
    <t>Sources</t>
  </si>
  <si>
    <t>Broadband operators, distribution channels and network types</t>
  </si>
  <si>
    <t>Point Topic estimate</t>
  </si>
  <si>
    <t>+44 (0) 20 3301 3303</t>
  </si>
  <si>
    <t>Q4 2008</t>
  </si>
  <si>
    <t>Division</t>
  </si>
  <si>
    <t>Broadband operator categories</t>
  </si>
  <si>
    <t>Incumbent broad-band access lines</t>
  </si>
  <si>
    <t>Master data columns and definitions</t>
  </si>
  <si>
    <t>Q1 2009</t>
  </si>
  <si>
    <t>Q2 2009</t>
  </si>
  <si>
    <t>Including Tiscali</t>
  </si>
  <si>
    <t>Numbers</t>
  </si>
  <si>
    <t>Product</t>
  </si>
  <si>
    <t>XL</t>
  </si>
  <si>
    <t>L</t>
  </si>
  <si>
    <t>M</t>
  </si>
  <si>
    <t>FTTx</t>
  </si>
  <si>
    <t>Q3 2009</t>
  </si>
  <si>
    <t>Consumer figure included in "Others"</t>
  </si>
  <si>
    <t xml:space="preserve">This includes all the physical broadband lines provided. It sums to the total number of broadband lines in the UK.  </t>
  </si>
  <si>
    <t>This shows the number of physical broadband lines rented from incumbents by independent ISPs and wholesalers. Since BT is the only incumbent which resells lines at present the total in this column equals the total of BT Openreach sales. This total in turn is made up of sales through BT Wholesale plus the direct sales of BT Openreach to non-BT ISPs. The latter are usually identified as local-loop unbundling or LLU lines.</t>
  </si>
  <si>
    <t>This column shows the number of lines supplied to end-users by each broadband operator division. Where an incumbent supplies direct to end-users without going through a separately-identified wholesale unit (ie in all cases except BT) then the sales to end-users equals the number of incumbent lines. For ISPs, sales to end-users equals the sum of lines bought from the incumbent and lines bought from wholesalers. This column also sums to the total of broadband lines in the UK.</t>
  </si>
  <si>
    <t>Q4 2009</t>
  </si>
  <si>
    <t>Now included in TalkTalk</t>
  </si>
  <si>
    <t>FTTx Alternative Networks</t>
  </si>
  <si>
    <t>Q1 2010</t>
  </si>
  <si>
    <t>Total adds</t>
  </si>
  <si>
    <t>Not identified</t>
  </si>
  <si>
    <t>L+M part</t>
  </si>
  <si>
    <t>M part</t>
  </si>
  <si>
    <t>L + M part (10Mbps)</t>
  </si>
  <si>
    <t>TalkTalk Telecom Group</t>
  </si>
  <si>
    <t>Official topline figure</t>
  </si>
  <si>
    <t>Smaller players</t>
  </si>
  <si>
    <t xml:space="preserve">The totals show the percentage share of each group in the past assuming that it included the same ISPs as it does for the reference date. </t>
  </si>
  <si>
    <t>AOL, TalkTalk and Tiscali's numbers are now included in the TalkTalk Telecom Group figures. TalkTalk Telecom Group completed its demerger from Carphone Warehouse in March 2010.</t>
  </si>
  <si>
    <t>Now included in TalkTalk Telecom Group figures</t>
  </si>
  <si>
    <t>Other</t>
  </si>
  <si>
    <t>Virgin Media product tiers</t>
  </si>
  <si>
    <t>Customers that have been automatically upgraded to 10Mbps from 2Mbps</t>
  </si>
  <si>
    <t>Business broadband lines</t>
  </si>
  <si>
    <t>Definition</t>
  </si>
  <si>
    <t xml:space="preserve">TalkTalk </t>
  </si>
  <si>
    <t>Q2 2010</t>
  </si>
  <si>
    <t>Smaller players excl. O2</t>
  </si>
  <si>
    <t>Q3 2010</t>
  </si>
  <si>
    <t>FTTx lines</t>
  </si>
  <si>
    <t>Q4 2010</t>
  </si>
  <si>
    <t>Broadband operator divisions are allocated to one of three categories. Incumbents own the physical layer assets (telephone lines or "local loops" for example.) which link end-users to the core network. Wholesalers add communications functions on top of the physical layer and resell the resulting services to ISPs (Internet Service Providers). ISPs sell services to end-users.</t>
  </si>
  <si>
    <t>Q1 2011</t>
  </si>
  <si>
    <t>Q2 2011</t>
  </si>
  <si>
    <t>PT estimate</t>
  </si>
  <si>
    <t>Total LLU (ex. BTW)</t>
  </si>
  <si>
    <t>Q3 2011</t>
  </si>
  <si>
    <t>S</t>
  </si>
  <si>
    <t>512kbps/2Mbps</t>
  </si>
  <si>
    <t>Total sales to end-users</t>
  </si>
  <si>
    <t>Post Office</t>
  </si>
  <si>
    <t>Zen</t>
  </si>
  <si>
    <t>Timico</t>
  </si>
  <si>
    <t>NewNet</t>
  </si>
  <si>
    <t>ID Net</t>
  </si>
  <si>
    <t>Infinity Developments</t>
  </si>
  <si>
    <t>Andrews &amp; Arnold</t>
  </si>
  <si>
    <t>AAISP</t>
  </si>
  <si>
    <t>Dada Group</t>
  </si>
  <si>
    <t>NamesCo</t>
  </si>
  <si>
    <t>Internexus</t>
  </si>
  <si>
    <t>Merula Limited</t>
  </si>
  <si>
    <t>Merula</t>
  </si>
  <si>
    <t>Estimates of the number of broadband lines sold by smaller ISPs drawn together from various sources including surveys and crowdsourcing.</t>
  </si>
  <si>
    <t>50 and 100</t>
  </si>
  <si>
    <t>XXL and 100</t>
  </si>
  <si>
    <t>Q4 2011</t>
  </si>
  <si>
    <t>S part</t>
  </si>
  <si>
    <t>Tier M 2Mbps and 512kbps now collectively called "S" by Virgin Media</t>
  </si>
  <si>
    <t>S (512kbps/2Mbps)</t>
  </si>
  <si>
    <t>annelise.berendt@point-topic.com</t>
  </si>
  <si>
    <t>Q1 2012</t>
  </si>
  <si>
    <t>XXL</t>
  </si>
  <si>
    <t>XXXL</t>
  </si>
  <si>
    <t>Download speeds up to (Mbps)</t>
  </si>
  <si>
    <t>Customers upgraded from 10Mbps</t>
  </si>
  <si>
    <t>Customers upgraded from 50Mbps and new customers</t>
  </si>
  <si>
    <t>Customers upgraded from 20Mbps or 30Mbps and new customers</t>
  </si>
  <si>
    <t>Customers upgraded from 10Mbps and new customers</t>
  </si>
  <si>
    <t>XXXL, XXL, XL</t>
  </si>
  <si>
    <t>50, 60 and 100</t>
  </si>
  <si>
    <t>XL, L</t>
  </si>
  <si>
    <t>XL, L, M</t>
  </si>
  <si>
    <t>L, M part</t>
  </si>
  <si>
    <t>Now reporting 50 and 100Mbps separate. From Q1 2011 had included 100Mbps customers</t>
  </si>
  <si>
    <t>XXXL 100, XXL 50 and XL 60 combined at Q1 2012</t>
  </si>
  <si>
    <t>XL 30 and L 30 combined at Q1 2012</t>
  </si>
  <si>
    <t>XL 20 , L 20 and M 20 combined at Q1 2012</t>
  </si>
  <si>
    <t>XL 20 , L 20 and M 20 combined at Q1 2012. Previously XL 20 and XL 30 combined at Q1 2011</t>
  </si>
  <si>
    <t>XXXL, XXL and XL (100Mbps, 50Mbps and 60Mbps)</t>
  </si>
  <si>
    <t>XL and L (30Mbps)</t>
  </si>
  <si>
    <t>XL, L M (20Mbps)</t>
  </si>
  <si>
    <t>FWA and satellite</t>
  </si>
  <si>
    <t>Fixed Wireless &amp; Satellite Operators</t>
  </si>
  <si>
    <t>Q2 2012</t>
  </si>
  <si>
    <t>Related files</t>
  </si>
  <si>
    <t xml:space="preserve">This file should be used together with:  </t>
  </si>
  <si>
    <t>Analysis of the results provided by both these files is available in:</t>
  </si>
  <si>
    <t>Q3 2012</t>
  </si>
  <si>
    <t>Telefonica UK</t>
  </si>
  <si>
    <t>Telefonica O2</t>
  </si>
  <si>
    <t>EE/Orange</t>
  </si>
  <si>
    <t>Other smaller ISPs</t>
  </si>
  <si>
    <t>TalkTalk Business (Tiscali)</t>
  </si>
  <si>
    <t>Orange/Everything Everywhere</t>
  </si>
  <si>
    <t>EE brand launch</t>
  </si>
  <si>
    <t>On 11 September Everything Everywhere launched the EE brand, which will sit alongside the Orange and T-Mobile brands. EE is providing 4G and fibre-based broadband services. Orange subscriber numbers are reported in Everything Everywhere's Home figures. The joint venture between Orange and T-Mobile was completed 1 April 2010.</t>
  </si>
  <si>
    <t>Broadband business lines are defined as broadband lines to business premises. Broadband lines to home-based businesses are included as consumer lines, not as business ones.</t>
  </si>
  <si>
    <t>73 Farringdon Road</t>
  </si>
  <si>
    <t>London EC1M 3JQ</t>
  </si>
  <si>
    <t>Additions</t>
  </si>
  <si>
    <t>Group Totals</t>
  </si>
  <si>
    <t>Group Market Shares</t>
  </si>
  <si>
    <t>NOTES ON DATA:</t>
  </si>
  <si>
    <t>Shift</t>
  </si>
  <si>
    <t>FTTx operators</t>
  </si>
  <si>
    <t>NOTES ON THE DATA:</t>
  </si>
  <si>
    <t>Segmentation of Virgin Media on-net customers by speed (%)</t>
  </si>
  <si>
    <t>Segmentation of Virgin Media on-net customers by speed (growth)</t>
  </si>
  <si>
    <t>Segmentation of Virgin Media on-net customers by speed (full breakdown, numbers)</t>
  </si>
  <si>
    <t>oliver.johnson@point-topic.com</t>
  </si>
  <si>
    <t>Annelise Berendt or Oliver Johnson</t>
  </si>
  <si>
    <t>Q4 2012</t>
  </si>
  <si>
    <t>KC</t>
  </si>
  <si>
    <t>Satellite and FWA operators</t>
  </si>
  <si>
    <t>Smaller cable operators</t>
  </si>
  <si>
    <t>FTTx alternative networks</t>
  </si>
  <si>
    <t>Q1 2013</t>
  </si>
  <si>
    <t>Vodafone</t>
  </si>
  <si>
    <t>Numbers are usually provided only where recent data is available. If there is no new data since the last quarter the cell is left blank and the total is included under "Others" unless noted otherwise. The exceptions are where an estimate is necessary to calculate other market figures, such as for KC.</t>
  </si>
  <si>
    <t>Q2 2013</t>
  </si>
  <si>
    <t>Sky (includes O2)</t>
  </si>
  <si>
    <t>O2 business lines</t>
  </si>
  <si>
    <t>O2 wholesale</t>
  </si>
  <si>
    <t>Everything Everywhere (Orange)</t>
  </si>
  <si>
    <t>Sky (includes consumer O2/Be)</t>
  </si>
  <si>
    <t>O2 business</t>
  </si>
  <si>
    <t>This shows the number of lines with services (ie end-to-end broadband communications links) bought from broadband wholesalers for resale to end-users. It includes the lines BT Retail buys from BT Wholesale and also the lines bought from other wholesalers (Vodafone (was Cable &amp; Wireless), TalkTalk Business and O2). Note that LLU ISPs also buy BT Wholesale lines where they do not have LLU coverage.</t>
  </si>
  <si>
    <t>Virgin Media used to report customers numbers for its individual service tiers including its XXXL 100Mbps, XXL 50Mbps, XL 60Mbps customers as well as its lower speed tier customers. It also reported its Tier M 2Mbps and  512kbps customers collectively as "S". As of Q2 2013 and a fully-owned subsidiary of Liberty Global, it has ceased to provide a breakdown of its product tiers.</t>
  </si>
  <si>
    <t>O2 (O2 consumer and Be part of Sky)</t>
  </si>
  <si>
    <t>30Mbps and above</t>
  </si>
  <si>
    <t>Below 30Mbps</t>
  </si>
  <si>
    <t>Virgin Media, now a subsidary of Liberty Global, is no longer providing a split of its broadband product tiers, only an overall figure for subscribers on 30Mbps or above.</t>
  </si>
  <si>
    <t>Sky and O2</t>
  </si>
  <si>
    <t>From Q2 2013 results include O2 consumer subscribers and Be subscribers following acquisition by BSkyB</t>
  </si>
  <si>
    <t>Q3 2013</t>
  </si>
  <si>
    <t>From Q2 2013 results include O2 consumer subscribers and Be subscribers following acquisition by BSkyB.</t>
  </si>
  <si>
    <t>Vodafone Group Enterprise (previously C&amp;WW Access)</t>
  </si>
  <si>
    <t>Sky's broadband figures include customers in the Republic of Ireland. Point Topic therefore estimates total UK broadband customer numbers for the operator.</t>
  </si>
  <si>
    <t>Virgin Media only reporting 30Mbps and above split since Q1 2013</t>
  </si>
  <si>
    <t>Daisy Group</t>
  </si>
  <si>
    <t>Daisy Retail</t>
  </si>
  <si>
    <t>Segmentation of Virgin Media on-net customers by speed (numbers 000)</t>
  </si>
  <si>
    <t>Vodafone Group</t>
  </si>
  <si>
    <t>We are currently reviewing our estimates for these players - this is work in progress.</t>
  </si>
  <si>
    <t>Entanet</t>
  </si>
  <si>
    <t>Q4 2013</t>
  </si>
  <si>
    <t>Q3 2013 we removed Entanet because it is a wholesale-only operation.</t>
  </si>
  <si>
    <t>AOL, TalkTalk and Tiscali's numbers are now included in the TalkTalk Telecom Group figures. TalkTalk Telecom Group completed its demerger from Carphone Warehouse in March 2010. In Q4 2013 TalkTalk reported 103,000 Post Office customers had been added to its broadband base following migration from BT Wholesale to TalkTalk's LLU network.</t>
  </si>
  <si>
    <t>Entagroup</t>
  </si>
  <si>
    <t>Q1 2014</t>
  </si>
  <si>
    <t>Telefonica, from Q1 2014 O2 stopped offering a wholesale service</t>
  </si>
  <si>
    <t>From Q1 2014 stopped offering a wholesale service.</t>
  </si>
  <si>
    <t>WightFibre</t>
  </si>
  <si>
    <t>Q2 2014</t>
  </si>
  <si>
    <t>O2 stopped offering a wholesale service from Q1 2014</t>
  </si>
  <si>
    <t>Actuals are provided for BT Infinity connections, actuals for FTTx connections provided by ISPs using BT's network, a mixture of actuals and estimates for KC's network in Kingston upon Hull, and connections over alternative networks.</t>
  </si>
  <si>
    <t>In Q2 2014 Virgin Media announced it had changed its definition of "superfast lines" to mean lines providing service of 50 Mbps and above. Point Topic continues to count 30 Mbps and above lines as "superfast".</t>
  </si>
  <si>
    <t>Q3 2014</t>
  </si>
  <si>
    <t>This shows the number of lines with services (i.e. end-to-end broadband communications links) bought from broadband wholesalers for resale to end-users. It includes the lines BT Retail buys from BT Wholesale and also the lines bought from other wholesalers (Vodafone Business (was Cable &amp; Wireless Worldwide), O2 and TalkTalk Business). O2 ceased to provide a wholesale service from Q1 2014. Note that LLU ISPs also buy BT Wholesale lines where they do not have LLU coverage.</t>
  </si>
  <si>
    <t>In Q3 2014 Virgin Media ceased publishing a figure for subscribers taking 30Mbps or above.</t>
  </si>
  <si>
    <t>Q4 2014</t>
  </si>
  <si>
    <t>Telefonica</t>
  </si>
  <si>
    <t>Sky ceased publication of broadband subscriber numbers in Q4 2015</t>
  </si>
  <si>
    <t>Sky ceased publication of broadband subscriber numbers in Q4 2014</t>
  </si>
  <si>
    <t>50Mbps and above</t>
  </si>
  <si>
    <t>100Mbps and above</t>
  </si>
  <si>
    <t>Virgin Media reported 56% of cable broadband base Q3 2014</t>
  </si>
  <si>
    <t>Q1 2015</t>
  </si>
  <si>
    <t>BT Consumer</t>
  </si>
  <si>
    <t xml:space="preserve">TalkTalk did not release detailed KPIs for Q2 2015. Its reported intention is  to provide detailed information at interims and full year results, while quarterly updates will contain less information on product-specific numbers. </t>
  </si>
  <si>
    <t>Q2 2015</t>
  </si>
  <si>
    <t>Q3 2015</t>
  </si>
  <si>
    <t>Point Topic</t>
  </si>
  <si>
    <t>Broadband access lines</t>
  </si>
  <si>
    <t>Tesco customers now under TalkTalk</t>
  </si>
  <si>
    <t>Also in Q3 2015 results release TalkTalk said it has c90,000 off-net wholesale customers but for purposes of external reporting it will no longer report the off-net base. It is no longer active in the off-net consumer market following disposal of its off-net consumer broadband base to Fleur Telecom (part of Daisy Group).</t>
  </si>
  <si>
    <t>In Q3 2015 results TalkTalk total on-net base 4,110,000 with 3,370,000 retail and 730,000 wholesale customers - PT puts this at 4,100,000 so may be rounding issue; on-net base fell by 80,000 during half [Q1 to Q3 2015]; Q2 PT estimate restated of total on-net base (retail and wholesale)</t>
  </si>
  <si>
    <t>Increased business line number to take-up decrease in off-net/ADSL business lines</t>
  </si>
  <si>
    <t xml:space="preserve">We have moved 27,000 business lines previously under Virgin.net, Virgin Media's off-net/ADSL which the operator has now sold, into Virgin Media. </t>
  </si>
  <si>
    <t>Sold to TalkTalk</t>
  </si>
  <si>
    <t>Point Topic estimate for WightFibre</t>
  </si>
  <si>
    <t>All PT estimates unless otherwise stated</t>
  </si>
  <si>
    <t>As a result of this change, TalkTalk's Q3 2015 retail total and market share figure shows a sharp drop compared with previous quarters, because the figure we use no longer includes any wholesale lines provided by TalkTalk Business. It is worth noting that unlike the other retail-based providers covered by this spreadsheet, TalkTalk is a significant player in the wholesale market.</t>
  </si>
  <si>
    <t>In Q3 2015 TalkTalk changed its reporting approach to provide greater clarity in its retail and wholesale operations, a move which Point Topic welcomes. TalkTalk had 4.11 million on-net broadband customers comprising 3,370,000 on-net retail customers and 730,000 on-net wholesale customers.</t>
  </si>
  <si>
    <t>Copyright © Point Topic Ltd 2016</t>
  </si>
  <si>
    <t>Q4 2015</t>
  </si>
  <si>
    <t>Includes C90,000 off-net wholesale lines for TalkTalk. Point Topic estimate for number of connected fibre-based lines provided by other ISPs over Openreach network end December 2015, excluding TalkTalk, estimated Sky, and estimated EE fibre-based subscribers listed above</t>
  </si>
  <si>
    <t>Additional volumes added to Q3 2015 due to change in TalkTalk's approach to reporting</t>
  </si>
  <si>
    <t>Change in Q2 2015 number due to revised TalkTalk estimate and BT Group restating Q2 2015 retail figure in Q3 2015 results</t>
  </si>
  <si>
    <t>Q1 2016</t>
  </si>
  <si>
    <t>Sold to BT</t>
  </si>
  <si>
    <t>Now part of BT Group</t>
  </si>
  <si>
    <t>Included in BT figure</t>
  </si>
  <si>
    <t>BT acquisition of EE</t>
  </si>
  <si>
    <t>On 29 January 2016 BT Group acquired EE. From Q1 2016 EE lines are therefore reported under BT.</t>
  </si>
  <si>
    <t>Demon and Vodafone</t>
  </si>
  <si>
    <t>PT estimate, recalculated given changes to TalkTalk retail figures following publication of its retail and wholesale split</t>
  </si>
  <si>
    <t>PT estimate, recalculated following TalkTalk publication of retail/wholesale figures in Q1 2016</t>
  </si>
  <si>
    <t>Q1 2016 restated back to Q2 2015 due to publication by TalkTalk of retail/wholesale broadband line numbers meaning lines previously counted under TalkTalk now fall under Other ISPs</t>
  </si>
  <si>
    <t>Q1 2016 TalkTalk provided numbers for retail and wholesale broadband lines back to Q2 2015. We have consequently restated these numbers in turn affecting the number for Others.</t>
  </si>
  <si>
    <t>Post Office end Q1 2016 broadband customers</t>
  </si>
  <si>
    <t>UK ISP Market Shares Q2 2016</t>
  </si>
  <si>
    <t xml:space="preserve">Number of broadband lines, business and consumer splits, and market shares for major UK ISPs up to Q2 2016.  </t>
  </si>
  <si>
    <t>This version is completed on 11/08/2016</t>
  </si>
  <si>
    <t>UK Broadband Market Q2 2016</t>
  </si>
  <si>
    <t>ISP broadband retail totals - Q2 2016</t>
  </si>
  <si>
    <t>Q2 2016</t>
  </si>
  <si>
    <t>ISP consumer and business retail totals - Q2 2016</t>
  </si>
  <si>
    <t>ISP broadband numbers - full breakdown - Q2 2016</t>
  </si>
  <si>
    <t>Virgin Media tier mix - Q2 2016</t>
  </si>
  <si>
    <t>Smaller ISP broadband retail estimates - Q2 2016</t>
  </si>
  <si>
    <t>Includes EE broadband lines following BT's acquisition of EE</t>
  </si>
  <si>
    <t>TalkTalk Telecom Group Q2 2016 reports broadband base 9,000 lower during quarter and fibre adds of 36,000; no retail/wholesale split reported</t>
  </si>
  <si>
    <t>Point Topic estimate. On-net wholesale includes Utility Warehouse and Post Office customers</t>
  </si>
  <si>
    <t>Point Topic estimate based on reported 24,000 Q2 2016 net adds in UK and Ireland combined with previous two countries total. Removed 143,000 estimated to be subscribers in Republic of Ireland based on ComReg estimate end Q1 2016 that Sky had 10.8% of total fixed broadband subscriptions 1,321,395. Assume 96% of UK total are on-net which was last published percentage provided. Point Topic FTTx estimate.</t>
  </si>
  <si>
    <t>BT; published figures for total wholesale broadband 10,002,000 plus full LLU (MPF) 8,934,000 and shared LLU (SMFP) 1,067,000 - BT Group gives Openreach total DSL and fibre as 20,003,000</t>
  </si>
  <si>
    <t>Point Topic estimate. Revised satellite lines significantly</t>
  </si>
  <si>
    <t>From Q1 2016 includes EE lines following acquisition by BT</t>
  </si>
  <si>
    <t>Excludes TalkTalk wholesale base, these ISPs are included in Others. Restated back to Q1 2015 following publication of all quarterly retail figures by TalkTalk except for Q2 2015 in Q1 2016 reults, hence Q2 2015 is Point Topic estimate</t>
  </si>
  <si>
    <t>PT estimate. Q2 2016 revised satellite numbers significantly</t>
  </si>
  <si>
    <t>PT estimate, Q1 2016 restated given changes to TalkTalk retail figures</t>
  </si>
  <si>
    <t>Included in BT</t>
  </si>
  <si>
    <t>Includes EE lines following acquisition by BT. Includes 4,257,000 FTTx lines</t>
  </si>
  <si>
    <t>Includes estimated 28,000 FTTx lines; Consumer figure for Hull area only, excludes Eclipse which is included in Others</t>
  </si>
  <si>
    <t>Includes 740,000 FTTx lines</t>
  </si>
  <si>
    <t>Estimate for UK figure. Includes estimated 660,000 FTTx lines; includes O2 consumer and Be customers. Sky does not sell business broadband lines but does provide TV packages to pubs, clubs and restaurants which may also take Sky Broadband services</t>
  </si>
  <si>
    <t>PT estimate for Q2 2016 based on 94% of customer base taking 30Mbps or above</t>
  </si>
  <si>
    <t>PT estimate for UK based on Virgin Media reporting that 49% of cable broadband base in UK and Ireland take 100Mbps or above in Q2 2016, so assume 49% of UK</t>
  </si>
  <si>
    <t>KCOM, was KC/Karoo</t>
  </si>
  <si>
    <t>Includes Vodafone's consumer fixed broadband service launched October 2016, and Demon lines and some broadband lines for corporate customers</t>
  </si>
  <si>
    <t>Satellite</t>
  </si>
  <si>
    <t>Q2 2016 we have significantly increased our estimate for satellite numbers following consultation with industry.</t>
  </si>
  <si>
    <t>Q2 2016 revised satellite numbers significantly following consultation with industry.</t>
  </si>
  <si>
    <t>Q2 2016 we significantly increased our estimate of satellite numbers following consultation with industry.</t>
  </si>
  <si>
    <t>Broadband market hits 25 million subscribers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</si>
</sst>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_-* #,##0_-;\-* #,##0_-;_-* &quot;-&quot;??_-;_-@_-"/>
    <numFmt numFmtId="166" formatCode="0.0%"/>
    <numFmt numFmtId="167" formatCode="0.000%"/>
    <numFmt numFmtId="168" formatCode="_-* #,##0.000_-;\-* #,##0.000_-;_-* &quot;-&quot;??_-;_-@_-"/>
    <numFmt numFmtId="169" formatCode="_-* #,##0.0_-;\-* #,##0.0_-;_-* &quot;-&quot;??_-;_-@_-"/>
    <numFmt numFmtId="170" formatCode="0.0000%"/>
    <numFmt numFmtId="171" formatCode="#,##0.0"/>
    <numFmt numFmtId="172" formatCode="_-* #,##0.000_-;\-* #,##0.000_-;_-* &quot;-&quot;???_-;_-@_-"/>
    <numFmt numFmtId="173" formatCode="_-* #,##0.0_-;\-* #,##0.0_-;_-* &quot;-&quot;?_-;_-@_-"/>
    <numFmt numFmtId="174" formatCode="[$-809]dd\ mmmm\ yyyy"/>
    <numFmt numFmtId="175" formatCode="0.0"/>
    <numFmt numFmtId="176" formatCode="0.000"/>
    <numFmt numFmtId="177" formatCode="0.0000"/>
    <numFmt numFmtId="178" formatCode="_-* #,##0.0000_-;\-* #,##0.0000_-;_-* &quot;-&quot;????_-;_-@_-"/>
    <numFmt numFmtId="179" formatCode="_-* #,##0.00000_-;\-* #,##0.00000_-;_-* &quot;-&quot;?????_-;_-@_-"/>
  </numFmts>
  <fonts count="44">
    <font>
      <sz val="10"/>
      <color indexed="8"/>
      <name val="Helvetica"/>
      <family val="2"/>
    </font>
    <font>
      <sz val="11"/>
      <color indexed="8"/>
      <name val="Calibri"/>
      <family val="2"/>
    </font>
    <font>
      <sz val="10"/>
      <name val="Arial"/>
      <family val="2"/>
    </font>
    <font>
      <sz val="11"/>
      <color indexed="9"/>
      <name val="Calibri"/>
      <family val="2"/>
    </font>
    <font>
      <sz val="11"/>
      <color indexed="20"/>
      <name val="Calibri"/>
      <family val="2"/>
    </font>
    <font>
      <b/>
      <sz val="11"/>
      <color indexed="25"/>
      <name val="Calibri"/>
      <family val="2"/>
    </font>
    <font>
      <b/>
      <sz val="11"/>
      <color indexed="9"/>
      <name val="Calibri"/>
      <family val="2"/>
    </font>
    <font>
      <i/>
      <sz val="11"/>
      <color indexed="23"/>
      <name val="Calibri"/>
      <family val="2"/>
    </font>
    <font>
      <sz val="11"/>
      <color indexed="17"/>
      <name val="Calibri"/>
      <family val="2"/>
    </font>
    <font>
      <b/>
      <sz val="14"/>
      <color indexed="8"/>
      <name val="Helvetica"/>
      <family val="2"/>
    </font>
    <font>
      <b/>
      <sz val="12"/>
      <color indexed="8"/>
      <name val="Helvetica"/>
      <family val="2"/>
    </font>
    <font>
      <b/>
      <sz val="10"/>
      <color indexed="8"/>
      <name val="Helvetica"/>
      <family val="2"/>
    </font>
    <font>
      <b/>
      <sz val="11"/>
      <color indexed="62"/>
      <name val="Calibri"/>
      <family val="2"/>
    </font>
    <font>
      <u val="single"/>
      <sz val="10"/>
      <color indexed="12"/>
      <name val="Helvetica"/>
      <family val="2"/>
    </font>
    <font>
      <sz val="11"/>
      <color indexed="62"/>
      <name val="Calibri"/>
      <family val="2"/>
    </font>
    <font>
      <sz val="11"/>
      <color indexed="25"/>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Helvetica"/>
      <family val="2"/>
    </font>
    <font>
      <b/>
      <sz val="10"/>
      <name val="Helvetica"/>
      <family val="0"/>
    </font>
    <font>
      <i/>
      <sz val="10"/>
      <color indexed="8"/>
      <name val="Helvetica"/>
      <family val="0"/>
    </font>
    <font>
      <sz val="8"/>
      <name val="Tahoma"/>
      <family val="2"/>
    </font>
    <font>
      <sz val="12"/>
      <color indexed="8"/>
      <name val="Calibri"/>
      <family val="2"/>
    </font>
    <font>
      <sz val="12"/>
      <color indexed="9"/>
      <name val="Calibri"/>
      <family val="2"/>
    </font>
    <font>
      <sz val="7.8"/>
      <color indexed="8"/>
      <name val="Calibri"/>
      <family val="2"/>
    </font>
    <font>
      <u val="single"/>
      <sz val="10"/>
      <color indexed="20"/>
      <name val="Helvetica"/>
      <family val="2"/>
    </font>
    <font>
      <sz val="11"/>
      <name val="Calibri"/>
      <family val="2"/>
    </font>
    <font>
      <b/>
      <sz val="11"/>
      <name val="Calibri"/>
      <family val="2"/>
    </font>
    <font>
      <b/>
      <sz val="24"/>
      <name val="Calibri"/>
      <family val="2"/>
    </font>
    <font>
      <u val="single"/>
      <sz val="11"/>
      <color indexed="12"/>
      <name val="Calibri"/>
      <family val="2"/>
    </font>
    <font>
      <i/>
      <sz val="11"/>
      <color indexed="8"/>
      <name val="Calibri"/>
      <family val="2"/>
    </font>
    <font>
      <i/>
      <sz val="11"/>
      <name val="Calibri"/>
      <family val="2"/>
    </font>
    <font>
      <b/>
      <i/>
      <sz val="11"/>
      <color indexed="8"/>
      <name val="Calibri"/>
      <family val="2"/>
    </font>
    <font>
      <b/>
      <i/>
      <sz val="11"/>
      <name val="Calibri"/>
      <family val="2"/>
    </font>
    <font>
      <b/>
      <sz val="20"/>
      <color indexed="8"/>
      <name val="Calibri"/>
      <family val="2"/>
    </font>
    <font>
      <i/>
      <sz val="9"/>
      <color indexed="8"/>
      <name val="Arial"/>
      <family val="2"/>
    </font>
    <font>
      <b/>
      <sz val="14"/>
      <color indexed="8"/>
      <name val="Calibri"/>
      <family val="2"/>
    </font>
    <font>
      <u val="single"/>
      <sz val="10"/>
      <color theme="11"/>
      <name val="Helvetica"/>
      <family val="2"/>
    </font>
    <font>
      <b/>
      <sz val="11"/>
      <color theme="0"/>
      <name val="Calibri"/>
      <family val="2"/>
    </font>
    <font>
      <sz val="11"/>
      <color rgb="FFFF0000"/>
      <name val="Calibri"/>
      <family val="2"/>
    </font>
    <font>
      <b/>
      <sz val="8"/>
      <name val="Helvetica"/>
      <family val="2"/>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29"/>
        <bgColor indexed="64"/>
      </patternFill>
    </fill>
    <fill>
      <patternFill patternType="solid">
        <fgColor indexed="49"/>
        <bgColor indexed="64"/>
      </patternFill>
    </fill>
    <fill>
      <patternFill patternType="solid">
        <fgColor indexed="27"/>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25"/>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
      <patternFill patternType="solid">
        <fgColor theme="9" tint="0.7999799847602844"/>
        <bgColor indexed="64"/>
      </patternFill>
    </fill>
    <fill>
      <patternFill patternType="solid">
        <fgColor theme="3" tint="0.5999900102615356"/>
        <bgColor indexed="64"/>
      </patternFill>
    </fill>
    <fill>
      <patternFill patternType="solid">
        <fgColor theme="1" tint="0.15000000596046448"/>
        <bgColor indexed="64"/>
      </patternFill>
    </fill>
    <fill>
      <patternFill patternType="solid">
        <fgColor theme="1" tint="0.34999001026153564"/>
        <bgColor indexed="64"/>
      </patternFill>
    </fill>
    <fill>
      <patternFill patternType="solid">
        <fgColor theme="1" tint="0.14996999502182007"/>
        <bgColor indexed="64"/>
      </patternFill>
    </fill>
    <fill>
      <patternFill patternType="solid">
        <fgColor rgb="FFFFFF00"/>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25"/>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theme="0" tint="-0.1499900072813034"/>
      </left>
      <right style="thin">
        <color theme="0" tint="-0.1499900072813034"/>
      </right>
      <top style="thin">
        <color theme="0" tint="-0.1499900072813034"/>
      </top>
      <bottom>
        <color indexed="63"/>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color indexed="63"/>
      </bottom>
    </border>
    <border>
      <left style="thin">
        <color theme="0" tint="-0.14993000030517578"/>
      </left>
      <right style="thin">
        <color theme="0" tint="-0.14993000030517578"/>
      </right>
      <top style="thin">
        <color theme="0" tint="-0.14993000030517578"/>
      </top>
      <bottom style="thin">
        <color theme="0" tint="-0.14993000030517578"/>
      </bottom>
    </border>
    <border>
      <left style="thin">
        <color theme="0" tint="-0.149959996342659"/>
      </left>
      <right>
        <color indexed="63"/>
      </right>
      <top style="thin">
        <color theme="0" tint="-0.149959996342659"/>
      </top>
      <bottom style="thin">
        <color theme="0" tint="-0.149959996342659"/>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59996342659"/>
      </left>
      <right>
        <color indexed="63"/>
      </right>
      <top style="thin">
        <color theme="0" tint="-0.149959996342659"/>
      </top>
      <bottom>
        <color indexed="63"/>
      </bottom>
    </border>
    <border>
      <left style="thin">
        <color theme="0" tint="-0.14993000030517578"/>
      </left>
      <right>
        <color indexed="63"/>
      </right>
      <top style="thin">
        <color theme="0" tint="-0.14993000030517578"/>
      </top>
      <bottom style="thin">
        <color theme="0" tint="-0.14993000030517578"/>
      </bottom>
    </border>
    <border>
      <left style="thin">
        <color theme="0" tint="-0.149959996342659"/>
      </left>
      <right style="thin">
        <color theme="0" tint="-0.14993000030517578"/>
      </right>
      <top style="thin">
        <color theme="0" tint="-0.14990000426769257"/>
      </top>
      <bottom style="thin">
        <color theme="0" tint="-0.149959996342659"/>
      </bottom>
    </border>
    <border>
      <left style="thin">
        <color theme="0" tint="-0.14990000426769257"/>
      </left>
      <right>
        <color indexed="63"/>
      </right>
      <top style="thin">
        <color theme="0" tint="-0.14990000426769257"/>
      </top>
      <bottom>
        <color indexed="63"/>
      </bottom>
    </border>
    <border>
      <left style="thin">
        <color theme="0" tint="-0.14990000426769257"/>
      </left>
      <right>
        <color indexed="63"/>
      </right>
      <top style="thin">
        <color theme="0" tint="-0.14986999332904816"/>
      </top>
      <bottom>
        <color indexed="63"/>
      </bottom>
    </border>
    <border>
      <left style="thin">
        <color theme="0" tint="-0.14993000030517578"/>
      </left>
      <right>
        <color indexed="63"/>
      </right>
      <top style="thin">
        <color theme="0" tint="-0.14993000030517578"/>
      </top>
      <bottom>
        <color indexed="63"/>
      </bottom>
    </border>
    <border>
      <left style="thin">
        <color theme="0" tint="-0.14993000030517578"/>
      </left>
      <right>
        <color indexed="63"/>
      </right>
      <top style="thin">
        <color theme="0" tint="-0.14990000426769257"/>
      </top>
      <bottom style="thin">
        <color theme="0" tint="-0.14990000426769257"/>
      </bottom>
    </border>
    <border>
      <left style="thin">
        <color theme="0" tint="-0.14993000030517578"/>
      </left>
      <right>
        <color indexed="63"/>
      </right>
      <top>
        <color indexed="63"/>
      </top>
      <bottom style="thin">
        <color theme="0" tint="-0.14993000030517578"/>
      </bottom>
    </border>
    <border>
      <left style="thin">
        <color theme="0" tint="-0.14990000426769257"/>
      </left>
      <right>
        <color indexed="63"/>
      </right>
      <top>
        <color indexed="63"/>
      </top>
      <bottom style="thin">
        <color theme="0" tint="-0.14986999332904816"/>
      </bottom>
    </border>
    <border>
      <left style="thin">
        <color theme="0" tint="-0.14990000426769257"/>
      </left>
      <right>
        <color indexed="63"/>
      </right>
      <top>
        <color indexed="63"/>
      </top>
      <bottom>
        <color indexed="63"/>
      </bottom>
    </border>
    <border>
      <left style="thin">
        <color theme="0" tint="-0.14990000426769257"/>
      </left>
      <right>
        <color indexed="63"/>
      </right>
      <top style="thin">
        <color theme="0" tint="-0.14986999332904816"/>
      </top>
      <bottom style="thin">
        <color theme="0" tint="-0.14986999332904816"/>
      </bottom>
    </border>
    <border>
      <left style="thin">
        <color theme="0" tint="-0.14990000426769257"/>
      </left>
      <right>
        <color indexed="63"/>
      </right>
      <top>
        <color indexed="63"/>
      </top>
      <bottom style="thin">
        <color theme="0" tint="-0.14990000426769257"/>
      </bottom>
    </border>
    <border>
      <left style="thin">
        <color theme="0" tint="-0.149959996342659"/>
      </left>
      <right style="thin">
        <color theme="0" tint="-0.14993000030517578"/>
      </right>
      <top>
        <color indexed="63"/>
      </top>
      <bottom style="thin">
        <color theme="0" tint="-0.149959996342659"/>
      </bottom>
    </border>
    <border>
      <left style="thin">
        <color theme="0" tint="-0.14990000426769257"/>
      </left>
      <right style="thin">
        <color theme="0" tint="-0.14993000030517578"/>
      </right>
      <top style="thin">
        <color theme="0" tint="-0.14990000426769257"/>
      </top>
      <bottom style="thin">
        <color theme="0" tint="-0.14986999332904816"/>
      </bottom>
    </border>
    <border>
      <left style="thin">
        <color theme="0" tint="-0.14990000426769257"/>
      </left>
      <right style="thin">
        <color theme="0" tint="-0.14983999729156494"/>
      </right>
      <top style="thin">
        <color theme="0" tint="-0.14986999332904816"/>
      </top>
      <bottom>
        <color indexed="63"/>
      </bottom>
    </border>
    <border>
      <left style="thin">
        <color theme="0" tint="-0.14993000030517578"/>
      </left>
      <right style="thin">
        <color theme="0" tint="-0.14983999729156494"/>
      </right>
      <top style="thin">
        <color theme="0" tint="-0.14993000030517578"/>
      </top>
      <bottom>
        <color indexed="63"/>
      </bottom>
    </border>
    <border>
      <left style="thin">
        <color theme="0" tint="-0.14993000030517578"/>
      </left>
      <right style="thin">
        <color theme="0" tint="-0.14983999729156494"/>
      </right>
      <top style="thin">
        <color theme="0" tint="-0.14990000426769257"/>
      </top>
      <bottom style="thin">
        <color theme="0" tint="-0.14990000426769257"/>
      </bottom>
    </border>
    <border>
      <left style="thin">
        <color theme="0" tint="-0.14993000030517578"/>
      </left>
      <right style="thin">
        <color theme="0" tint="-0.14983999729156494"/>
      </right>
      <top>
        <color indexed="63"/>
      </top>
      <bottom style="thin">
        <color theme="0" tint="-0.14993000030517578"/>
      </bottom>
    </border>
    <border>
      <left style="thin">
        <color theme="0" tint="-0.14981000125408173"/>
      </left>
      <right style="thin">
        <color theme="0" tint="-0.14981000125408173"/>
      </right>
      <top style="thin">
        <color theme="0" tint="-0.14981000125408173"/>
      </top>
      <bottom style="thin">
        <color theme="0" tint="-0.14981000125408173"/>
      </bottom>
    </border>
    <border>
      <left style="thin">
        <color theme="0" tint="-0.14993000030517578"/>
      </left>
      <right style="thin">
        <color theme="0" tint="-0.14993000030517578"/>
      </right>
      <top style="thin">
        <color theme="0" tint="-0.14993000030517578"/>
      </top>
      <bottom style="thin">
        <color theme="0" tint="-0.14990000426769257"/>
      </bottom>
    </border>
    <border>
      <left style="thin">
        <color theme="0" tint="-0.14993000030517578"/>
      </left>
      <right style="thin">
        <color theme="0" tint="-0.14993000030517578"/>
      </right>
      <top style="thin">
        <color theme="0" tint="-0.14990000426769257"/>
      </top>
      <bottom style="thin">
        <color theme="0" tint="-0.14990000426769257"/>
      </bottom>
    </border>
    <border>
      <left style="thin">
        <color theme="0" tint="-0.14981000125408173"/>
      </left>
      <right>
        <color indexed="63"/>
      </right>
      <top style="thin">
        <color theme="0" tint="-0.14981000125408173"/>
      </top>
      <bottom style="thin">
        <color theme="0" tint="-0.14981000125408173"/>
      </bottom>
    </border>
    <border>
      <left style="thin">
        <color theme="0" tint="-0.14993000030517578"/>
      </left>
      <right style="thin">
        <color theme="0" tint="-0.14983999729156494"/>
      </right>
      <top style="thin">
        <color theme="0" tint="-0.14993000030517578"/>
      </top>
      <bottom style="thin">
        <color theme="0" tint="-0.14993000030517578"/>
      </bottom>
    </border>
    <border>
      <left style="thin">
        <color theme="0" tint="-0.149959996342659"/>
      </left>
      <right style="thin">
        <color theme="0" tint="-0.14993000030517578"/>
      </right>
      <top style="thin">
        <color theme="0" tint="-0.149959996342659"/>
      </top>
      <bottom>
        <color indexed="63"/>
      </bottom>
    </border>
    <border>
      <left style="thin">
        <color theme="0" tint="-0.14990000426769257"/>
      </left>
      <right style="thin">
        <color theme="0" tint="-0.14983999729156494"/>
      </right>
      <top>
        <color indexed="63"/>
      </top>
      <bottom style="thin">
        <color theme="0" tint="-0.14986999332904816"/>
      </bottom>
    </border>
    <border>
      <left style="thin">
        <color theme="0" tint="-0.14990000426769257"/>
      </left>
      <right style="thin">
        <color theme="0" tint="-0.14983999729156494"/>
      </right>
      <top>
        <color indexed="63"/>
      </top>
      <bottom>
        <color indexed="63"/>
      </bottom>
    </border>
    <border>
      <left style="thin">
        <color theme="0" tint="-0.14990000426769257"/>
      </left>
      <right style="thin">
        <color theme="0" tint="-0.14983999729156494"/>
      </right>
      <top style="thin">
        <color theme="0" tint="-0.14986999332904816"/>
      </top>
      <bottom style="thin">
        <color theme="0" tint="-0.14986999332904816"/>
      </bottom>
    </border>
    <border>
      <left style="thin">
        <color theme="0" tint="-0.149959996342659"/>
      </left>
      <right>
        <color indexed="63"/>
      </right>
      <top>
        <color indexed="63"/>
      </top>
      <bottom style="thin">
        <color theme="0" tint="-0.149959996342659"/>
      </bottom>
    </border>
    <border>
      <left style="thin">
        <color theme="0" tint="-0.149959996342659"/>
      </left>
      <right style="thin">
        <color theme="0" tint="-0.149959996342659"/>
      </right>
      <top>
        <color indexed="63"/>
      </top>
      <bottom style="thin">
        <color theme="0" tint="-0.149959996342659"/>
      </bottom>
    </border>
    <border>
      <left style="thin">
        <color theme="0" tint="-0.14993000030517578"/>
      </left>
      <right style="thin">
        <color theme="0" tint="-0.14990000426769257"/>
      </right>
      <top style="thin">
        <color theme="0" tint="-0.149959996342659"/>
      </top>
      <bottom style="thin">
        <color theme="0" tint="-0.149959996342659"/>
      </bottom>
    </border>
    <border>
      <left style="thin">
        <color theme="0" tint="-0.14993000030517578"/>
      </left>
      <right style="thin">
        <color theme="0" tint="-0.14993000030517578"/>
      </right>
      <top style="thin">
        <color theme="0" tint="-0.14990000426769257"/>
      </top>
      <bottom>
        <color indexed="63"/>
      </bottom>
    </border>
    <border>
      <left style="thin">
        <color theme="0" tint="-0.14986999332904816"/>
      </left>
      <right style="thin">
        <color theme="0" tint="-0.14986999332904816"/>
      </right>
      <top style="thin">
        <color theme="0" tint="-0.14986999332904816"/>
      </top>
      <bottom style="thin">
        <color theme="0" tint="-0.14986999332904816"/>
      </bottom>
    </border>
    <border>
      <left style="thin">
        <color theme="0" tint="-0.14993000030517578"/>
      </left>
      <right style="thin">
        <color theme="0" tint="-0.14993000030517578"/>
      </right>
      <top style="thin">
        <color theme="0" tint="-0.14993000030517578"/>
      </top>
      <bottom>
        <color indexed="63"/>
      </bottom>
    </border>
    <border>
      <left style="thin">
        <color theme="0" tint="-0.14993000030517578"/>
      </left>
      <right style="thin">
        <color theme="0" tint="-0.14993000030517578"/>
      </right>
      <top>
        <color indexed="63"/>
      </top>
      <bottom style="thin">
        <color theme="0" tint="-0.14990000426769257"/>
      </bottom>
    </border>
    <border>
      <left style="thin">
        <color theme="0" tint="-0.14993000030517578"/>
      </left>
      <right style="thin">
        <color theme="0" tint="-0.14993000030517578"/>
      </right>
      <top style="thin">
        <color theme="0" tint="-0.149959996342659"/>
      </top>
      <bottom style="thin">
        <color theme="0" tint="-0.14993000030517578"/>
      </bottom>
    </border>
    <border>
      <left style="thin">
        <color theme="0" tint="-0.14993000030517578"/>
      </left>
      <right style="thin">
        <color theme="0" tint="-0.14993000030517578"/>
      </right>
      <top>
        <color indexed="63"/>
      </top>
      <bottom style="thin">
        <color theme="0" tint="-0.14993000030517578"/>
      </bottom>
    </border>
    <border>
      <left style="thin">
        <color theme="0" tint="-0.14993000030517578"/>
      </left>
      <right style="thin">
        <color theme="0" tint="-0.14990000426769257"/>
      </right>
      <top style="thin">
        <color theme="0" tint="-0.14993000030517578"/>
      </top>
      <bottom style="thin">
        <color theme="0" tint="-0.14990000426769257"/>
      </bottom>
    </border>
    <border>
      <left style="thin">
        <color theme="0" tint="-0.14990000426769257"/>
      </left>
      <right style="thin">
        <color theme="0" tint="-0.14990000426769257"/>
      </right>
      <top style="thin">
        <color theme="0" tint="-0.14993000030517578"/>
      </top>
      <bottom style="thin">
        <color theme="0" tint="-0.14990000426769257"/>
      </bottom>
    </border>
    <border>
      <left style="thin">
        <color theme="0" tint="-0.14990000426769257"/>
      </left>
      <right style="thin">
        <color theme="0" tint="-0.14993000030517578"/>
      </right>
      <top style="thin">
        <color theme="0" tint="-0.14993000030517578"/>
      </top>
      <bottom style="thin">
        <color theme="0" tint="-0.14990000426769257"/>
      </bottom>
    </border>
    <border>
      <left style="thin">
        <color theme="0" tint="-0.14993000030517578"/>
      </left>
      <right style="thin">
        <color theme="0" tint="-0.14990000426769257"/>
      </right>
      <top style="thin">
        <color theme="0" tint="-0.14990000426769257"/>
      </top>
      <bottom style="thin">
        <color theme="0" tint="-0.14993000030517578"/>
      </bottom>
    </border>
    <border>
      <left style="thin">
        <color theme="0" tint="-0.14990000426769257"/>
      </left>
      <right style="thin">
        <color theme="0" tint="-0.14990000426769257"/>
      </right>
      <top style="thin">
        <color theme="0" tint="-0.14990000426769257"/>
      </top>
      <bottom style="thin">
        <color theme="0" tint="-0.14993000030517578"/>
      </bottom>
    </border>
    <border>
      <left style="thin">
        <color theme="0" tint="-0.14990000426769257"/>
      </left>
      <right style="thin">
        <color theme="0" tint="-0.14993000030517578"/>
      </right>
      <top style="thin">
        <color theme="0" tint="-0.14990000426769257"/>
      </top>
      <bottom style="thin">
        <color theme="0" tint="-0.14993000030517578"/>
      </bottom>
    </border>
    <border>
      <left>
        <color indexed="63"/>
      </left>
      <right>
        <color indexed="63"/>
      </right>
      <top>
        <color indexed="63"/>
      </top>
      <bottom style="thin">
        <color theme="0" tint="-0.1499900072813034"/>
      </bottom>
    </border>
  </borders>
  <cellStyleXfs count="68">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5" fillId="2" borderId="1" applyNumberFormat="0" applyAlignment="0" applyProtection="0"/>
    <xf numFmtId="0" fontId="6"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0" fillId="0" borderId="0" applyFon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xf numFmtId="0" fontId="8" fillId="16" borderId="0" applyNumberFormat="0" applyBorder="0" applyAlignment="0" applyProtection="0"/>
    <xf numFmtId="0"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3" borderId="1" applyNumberFormat="0" applyAlignment="0" applyProtection="0"/>
    <xf numFmtId="0" fontId="15" fillId="0" borderId="3" applyNumberFormat="0" applyFill="0" applyAlignment="0" applyProtection="0"/>
    <xf numFmtId="0" fontId="16" fillId="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1" fillId="0" borderId="0">
      <alignment/>
      <protection locked="0"/>
    </xf>
    <xf numFmtId="0" fontId="0" fillId="4" borderId="4" applyNumberFormat="0" applyFont="0" applyAlignment="0" applyProtection="0"/>
    <xf numFmtId="0" fontId="17" fillId="2" borderId="5" applyNumberFormat="0" applyAlignment="0" applyProtection="0"/>
    <xf numFmtId="9" fontId="2" fillId="0" borderId="0" applyFon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0" applyNumberFormat="0" applyFill="0" applyBorder="0" applyAlignment="0" applyProtection="0"/>
  </cellStyleXfs>
  <cellXfs count="331">
    <xf numFmtId="0" fontId="0" fillId="0" borderId="0" xfId="0" applyAlignment="1">
      <alignment/>
    </xf>
    <xf numFmtId="3" fontId="0" fillId="0" borderId="0" xfId="0" applyNumberFormat="1" applyFill="1" applyAlignment="1">
      <alignment/>
    </xf>
    <xf numFmtId="3" fontId="23" fillId="0" borderId="0" xfId="0" applyNumberFormat="1" applyFont="1" applyFill="1" applyAlignment="1">
      <alignment/>
    </xf>
    <xf numFmtId="0" fontId="21" fillId="0" borderId="0" xfId="0" applyFont="1" applyFill="1" applyAlignment="1">
      <alignment/>
    </xf>
    <xf numFmtId="0" fontId="21" fillId="0" borderId="0" xfId="61" applyFont="1" applyFill="1">
      <alignment/>
      <protection locked="0"/>
    </xf>
    <xf numFmtId="0" fontId="0" fillId="0" borderId="0" xfId="0" applyFill="1" applyAlignment="1">
      <alignment/>
    </xf>
    <xf numFmtId="14" fontId="21" fillId="0" borderId="0" xfId="0" applyNumberFormat="1" applyFont="1" applyFill="1" applyAlignment="1">
      <alignment/>
    </xf>
    <xf numFmtId="0" fontId="21" fillId="0" borderId="0" xfId="0" applyFont="1" applyFill="1" applyAlignment="1">
      <alignment/>
    </xf>
    <xf numFmtId="0" fontId="29" fillId="17" borderId="0" xfId="59" applyFont="1" applyFill="1">
      <alignment/>
      <protection/>
    </xf>
    <xf numFmtId="0" fontId="30" fillId="17" borderId="0" xfId="58" applyFont="1" applyFill="1" applyAlignment="1">
      <alignment vertical="top" wrapText="1"/>
      <protection/>
    </xf>
    <xf numFmtId="0" fontId="31" fillId="17" borderId="0" xfId="58" applyFont="1" applyFill="1" applyAlignment="1">
      <alignment vertical="top" wrapText="1"/>
      <protection/>
    </xf>
    <xf numFmtId="0" fontId="29" fillId="17" borderId="0" xfId="58" applyFont="1" applyFill="1" applyAlignment="1">
      <alignment vertical="top" wrapText="1"/>
      <protection/>
    </xf>
    <xf numFmtId="0" fontId="29" fillId="18" borderId="0" xfId="59" applyFont="1" applyFill="1">
      <alignment/>
      <protection/>
    </xf>
    <xf numFmtId="0" fontId="30" fillId="18" borderId="0" xfId="58" applyFont="1" applyFill="1" applyAlignment="1">
      <alignment vertical="top" wrapText="1"/>
      <protection/>
    </xf>
    <xf numFmtId="0" fontId="29" fillId="18" borderId="0" xfId="58" applyFont="1" applyFill="1" applyAlignment="1">
      <alignment vertical="top" wrapText="1"/>
      <protection/>
    </xf>
    <xf numFmtId="0" fontId="29" fillId="17" borderId="0" xfId="59" applyFont="1" applyFill="1" applyAlignment="1">
      <alignment vertical="top" wrapText="1"/>
      <protection/>
    </xf>
    <xf numFmtId="0" fontId="29" fillId="17" borderId="0" xfId="54" applyFont="1" applyFill="1" applyAlignment="1" applyProtection="1">
      <alignment vertical="top" wrapText="1"/>
      <protection/>
    </xf>
    <xf numFmtId="0" fontId="30" fillId="17" borderId="0" xfId="59" applyFont="1" applyFill="1">
      <alignment/>
      <protection/>
    </xf>
    <xf numFmtId="0" fontId="29" fillId="17" borderId="0" xfId="58" applyFont="1" applyFill="1" applyAlignment="1" quotePrefix="1">
      <alignment vertical="top" wrapText="1"/>
      <protection/>
    </xf>
    <xf numFmtId="0" fontId="32" fillId="17" borderId="0" xfId="54" applyFont="1" applyFill="1" applyAlignment="1" applyProtection="1">
      <alignment vertical="top" wrapText="1"/>
      <protection/>
    </xf>
    <xf numFmtId="0" fontId="29" fillId="17" borderId="0" xfId="59" applyFont="1" applyFill="1" applyAlignment="1">
      <alignment wrapText="1"/>
      <protection/>
    </xf>
    <xf numFmtId="0" fontId="30" fillId="17" borderId="0" xfId="59" applyFont="1" applyFill="1" applyAlignment="1">
      <alignment wrapText="1"/>
      <protection/>
    </xf>
    <xf numFmtId="0" fontId="30" fillId="17" borderId="0" xfId="59" applyFont="1" applyFill="1" applyAlignment="1">
      <alignment vertical="top" wrapText="1"/>
      <protection/>
    </xf>
    <xf numFmtId="0" fontId="31" fillId="19" borderId="0" xfId="59" applyFont="1" applyFill="1" applyBorder="1" applyAlignment="1">
      <alignment vertical="center"/>
      <protection/>
    </xf>
    <xf numFmtId="0" fontId="31" fillId="19" borderId="0" xfId="59" applyFont="1" applyFill="1" applyBorder="1" applyAlignment="1">
      <alignment vertical="center" wrapText="1"/>
      <protection/>
    </xf>
    <xf numFmtId="0" fontId="1" fillId="19" borderId="0" xfId="0" applyFont="1" applyFill="1" applyBorder="1" applyAlignment="1">
      <alignment vertical="center"/>
    </xf>
    <xf numFmtId="0" fontId="33" fillId="19" borderId="0" xfId="0" applyFont="1" applyFill="1" applyBorder="1" applyAlignment="1">
      <alignment vertical="center"/>
    </xf>
    <xf numFmtId="0" fontId="1" fillId="17" borderId="0" xfId="0" applyFont="1" applyFill="1" applyBorder="1" applyAlignment="1">
      <alignment vertical="center"/>
    </xf>
    <xf numFmtId="0" fontId="1" fillId="0" borderId="0" xfId="0" applyFont="1" applyBorder="1" applyAlignment="1">
      <alignment vertical="center"/>
    </xf>
    <xf numFmtId="0" fontId="29" fillId="17" borderId="0" xfId="0" applyFont="1" applyFill="1" applyBorder="1" applyAlignment="1">
      <alignment/>
    </xf>
    <xf numFmtId="0" fontId="30" fillId="17" borderId="0" xfId="0" applyFont="1" applyFill="1" applyBorder="1" applyAlignment="1">
      <alignment/>
    </xf>
    <xf numFmtId="14" fontId="29" fillId="17" borderId="0" xfId="0" applyNumberFormat="1" applyFont="1" applyFill="1" applyBorder="1" applyAlignment="1">
      <alignment/>
    </xf>
    <xf numFmtId="0" fontId="29" fillId="17" borderId="0" xfId="0" applyFont="1" applyFill="1" applyBorder="1" applyAlignment="1">
      <alignment wrapText="1"/>
    </xf>
    <xf numFmtId="0" fontId="41" fillId="20" borderId="7" xfId="0" applyNumberFormat="1" applyFont="1" applyFill="1" applyBorder="1" applyAlignment="1">
      <alignment vertical="center"/>
    </xf>
    <xf numFmtId="0" fontId="41" fillId="20" borderId="7" xfId="0" applyFont="1" applyFill="1" applyBorder="1" applyAlignment="1">
      <alignment vertical="center"/>
    </xf>
    <xf numFmtId="0" fontId="29" fillId="17" borderId="8" xfId="0" applyFont="1" applyFill="1" applyBorder="1" applyAlignment="1">
      <alignment/>
    </xf>
    <xf numFmtId="3" fontId="29" fillId="17" borderId="8" xfId="0" applyNumberFormat="1" applyFont="1" applyFill="1" applyBorder="1" applyAlignment="1">
      <alignment/>
    </xf>
    <xf numFmtId="0" fontId="29" fillId="17" borderId="8" xfId="0" applyFont="1" applyFill="1" applyBorder="1" applyAlignment="1">
      <alignment wrapText="1"/>
    </xf>
    <xf numFmtId="3" fontId="29" fillId="17" borderId="0" xfId="0" applyNumberFormat="1" applyFont="1" applyFill="1" applyBorder="1" applyAlignment="1">
      <alignment/>
    </xf>
    <xf numFmtId="0" fontId="41" fillId="21" borderId="7" xfId="0" applyNumberFormat="1" applyFont="1" applyFill="1" applyBorder="1" applyAlignment="1">
      <alignment vertical="center"/>
    </xf>
    <xf numFmtId="0" fontId="41" fillId="21" borderId="7" xfId="0" applyFont="1" applyFill="1" applyBorder="1" applyAlignment="1">
      <alignment vertical="center"/>
    </xf>
    <xf numFmtId="0" fontId="29" fillId="17" borderId="8" xfId="61" applyFont="1" applyFill="1" applyBorder="1">
      <alignment/>
      <protection locked="0"/>
    </xf>
    <xf numFmtId="3" fontId="29" fillId="17" borderId="8" xfId="0" applyNumberFormat="1" applyFont="1" applyFill="1" applyBorder="1" applyAlignment="1">
      <alignment wrapText="1"/>
    </xf>
    <xf numFmtId="165" fontId="30" fillId="17" borderId="0" xfId="0" applyNumberFormat="1" applyFont="1" applyFill="1" applyBorder="1" applyAlignment="1">
      <alignment/>
    </xf>
    <xf numFmtId="165" fontId="30" fillId="17" borderId="0" xfId="0" applyNumberFormat="1" applyFont="1" applyFill="1" applyBorder="1" applyAlignment="1">
      <alignment wrapText="1"/>
    </xf>
    <xf numFmtId="166" fontId="29" fillId="17" borderId="8" xfId="0" applyNumberFormat="1" applyFont="1" applyFill="1" applyBorder="1" applyAlignment="1">
      <alignment/>
    </xf>
    <xf numFmtId="10" fontId="29" fillId="17" borderId="0" xfId="0" applyNumberFormat="1" applyFont="1" applyFill="1" applyBorder="1" applyAlignment="1">
      <alignment/>
    </xf>
    <xf numFmtId="166" fontId="29" fillId="17" borderId="0" xfId="0" applyNumberFormat="1" applyFont="1" applyFill="1" applyBorder="1" applyAlignment="1">
      <alignment/>
    </xf>
    <xf numFmtId="0" fontId="1" fillId="17" borderId="8" xfId="0" applyFont="1" applyFill="1" applyBorder="1" applyAlignment="1">
      <alignment/>
    </xf>
    <xf numFmtId="3" fontId="1" fillId="17" borderId="8" xfId="0" applyNumberFormat="1" applyFont="1" applyFill="1" applyBorder="1" applyAlignment="1">
      <alignment/>
    </xf>
    <xf numFmtId="0" fontId="1" fillId="17" borderId="8" xfId="0" applyFont="1" applyFill="1" applyBorder="1" applyAlignment="1">
      <alignment wrapText="1"/>
    </xf>
    <xf numFmtId="0" fontId="1" fillId="17" borderId="0" xfId="0" applyFont="1" applyFill="1" applyBorder="1" applyAlignment="1">
      <alignment/>
    </xf>
    <xf numFmtId="0" fontId="29" fillId="17" borderId="0" xfId="61" applyFont="1" applyFill="1" applyBorder="1">
      <alignment/>
      <protection locked="0"/>
    </xf>
    <xf numFmtId="3" fontId="34" fillId="17" borderId="8" xfId="0" applyNumberFormat="1" applyFont="1" applyFill="1" applyBorder="1" applyAlignment="1">
      <alignment/>
    </xf>
    <xf numFmtId="3" fontId="33" fillId="17" borderId="8" xfId="0" applyNumberFormat="1" applyFont="1" applyFill="1" applyBorder="1" applyAlignment="1">
      <alignment/>
    </xf>
    <xf numFmtId="3" fontId="34" fillId="17" borderId="8" xfId="61" applyNumberFormat="1" applyFont="1" applyFill="1" applyBorder="1">
      <alignment/>
      <protection locked="0"/>
    </xf>
    <xf numFmtId="0" fontId="29" fillId="17" borderId="9" xfId="61" applyFont="1" applyFill="1" applyBorder="1">
      <alignment/>
      <protection locked="0"/>
    </xf>
    <xf numFmtId="3" fontId="33" fillId="17" borderId="9" xfId="0" applyNumberFormat="1" applyFont="1" applyFill="1" applyBorder="1" applyAlignment="1">
      <alignment/>
    </xf>
    <xf numFmtId="3" fontId="1" fillId="17" borderId="9" xfId="0" applyNumberFormat="1" applyFont="1" applyFill="1" applyBorder="1" applyAlignment="1">
      <alignment/>
    </xf>
    <xf numFmtId="0" fontId="29" fillId="17" borderId="10" xfId="61" applyFont="1" applyFill="1" applyBorder="1">
      <alignment/>
      <protection locked="0"/>
    </xf>
    <xf numFmtId="3" fontId="33" fillId="17" borderId="10" xfId="0" applyNumberFormat="1" applyFont="1" applyFill="1" applyBorder="1" applyAlignment="1">
      <alignment/>
    </xf>
    <xf numFmtId="3" fontId="1" fillId="17" borderId="10" xfId="0" applyNumberFormat="1" applyFont="1" applyFill="1" applyBorder="1" applyAlignment="1">
      <alignment/>
    </xf>
    <xf numFmtId="0" fontId="30" fillId="17" borderId="10" xfId="0" applyFont="1" applyFill="1" applyBorder="1" applyAlignment="1">
      <alignment/>
    </xf>
    <xf numFmtId="3" fontId="19" fillId="17" borderId="10" xfId="0" applyNumberFormat="1" applyFont="1" applyFill="1" applyBorder="1" applyAlignment="1">
      <alignment/>
    </xf>
    <xf numFmtId="3" fontId="30" fillId="17" borderId="10" xfId="0" applyNumberFormat="1" applyFont="1" applyFill="1" applyBorder="1" applyAlignment="1">
      <alignment/>
    </xf>
    <xf numFmtId="0" fontId="30" fillId="17" borderId="0" xfId="0" applyFont="1" applyFill="1" applyAlignment="1">
      <alignment/>
    </xf>
    <xf numFmtId="0" fontId="29" fillId="17" borderId="0" xfId="0" applyFont="1" applyFill="1" applyAlignment="1">
      <alignment/>
    </xf>
    <xf numFmtId="0" fontId="30" fillId="17" borderId="0" xfId="58" applyFont="1" applyFill="1" applyAlignment="1">
      <alignment vertical="top"/>
      <protection/>
    </xf>
    <xf numFmtId="0" fontId="29" fillId="17" borderId="0" xfId="59" applyFont="1" applyFill="1" applyAlignment="1">
      <alignment/>
      <protection/>
    </xf>
    <xf numFmtId="0" fontId="29" fillId="17" borderId="0" xfId="59" applyFont="1" applyFill="1" applyAlignment="1">
      <alignment horizontal="left" wrapText="1"/>
      <protection/>
    </xf>
    <xf numFmtId="0" fontId="29" fillId="17" borderId="0" xfId="0" applyFont="1" applyFill="1" applyAlignment="1">
      <alignment/>
    </xf>
    <xf numFmtId="0" fontId="29" fillId="17" borderId="11" xfId="0" applyFont="1" applyFill="1" applyBorder="1" applyAlignment="1">
      <alignment wrapText="1"/>
    </xf>
    <xf numFmtId="0" fontId="31" fillId="19" borderId="0" xfId="0" applyFont="1" applyFill="1" applyBorder="1" applyAlignment="1">
      <alignment/>
    </xf>
    <xf numFmtId="0" fontId="1" fillId="19" borderId="0" xfId="0" applyFont="1" applyFill="1" applyBorder="1" applyAlignment="1">
      <alignment/>
    </xf>
    <xf numFmtId="0" fontId="30" fillId="19" borderId="0" xfId="0" applyFont="1" applyFill="1" applyBorder="1" applyAlignment="1">
      <alignment/>
    </xf>
    <xf numFmtId="0" fontId="29" fillId="19" borderId="0" xfId="0" applyFont="1" applyFill="1" applyBorder="1" applyAlignment="1">
      <alignment/>
    </xf>
    <xf numFmtId="14" fontId="29" fillId="17" borderId="0" xfId="0" applyNumberFormat="1" applyFont="1" applyFill="1" applyBorder="1" applyAlignment="1">
      <alignment horizontal="left"/>
    </xf>
    <xf numFmtId="0" fontId="41" fillId="21" borderId="12" xfId="0" applyFont="1" applyFill="1" applyBorder="1" applyAlignment="1">
      <alignment vertical="center"/>
    </xf>
    <xf numFmtId="0" fontId="19" fillId="17" borderId="0" xfId="0" applyFont="1" applyFill="1" applyBorder="1" applyAlignment="1">
      <alignment/>
    </xf>
    <xf numFmtId="166" fontId="1" fillId="17" borderId="0" xfId="0" applyNumberFormat="1" applyFont="1" applyFill="1" applyBorder="1" applyAlignment="1">
      <alignment/>
    </xf>
    <xf numFmtId="166" fontId="1" fillId="17" borderId="8" xfId="0" applyNumberFormat="1" applyFont="1" applyFill="1" applyBorder="1" applyAlignment="1">
      <alignment/>
    </xf>
    <xf numFmtId="10" fontId="1" fillId="17" borderId="8" xfId="0" applyNumberFormat="1" applyFont="1" applyFill="1" applyBorder="1" applyAlignment="1">
      <alignment/>
    </xf>
    <xf numFmtId="3" fontId="29" fillId="17" borderId="8" xfId="61" applyNumberFormat="1" applyFont="1" applyFill="1" applyBorder="1">
      <alignment/>
      <protection locked="0"/>
    </xf>
    <xf numFmtId="0" fontId="30" fillId="17" borderId="8" xfId="0" applyFont="1" applyFill="1" applyBorder="1" applyAlignment="1">
      <alignment/>
    </xf>
    <xf numFmtId="3" fontId="19" fillId="17" borderId="8" xfId="0" applyNumberFormat="1" applyFont="1" applyFill="1" applyBorder="1" applyAlignment="1">
      <alignment/>
    </xf>
    <xf numFmtId="0" fontId="1" fillId="17" borderId="0" xfId="0" applyFont="1" applyFill="1" applyAlignment="1">
      <alignment/>
    </xf>
    <xf numFmtId="0" fontId="19" fillId="17" borderId="0" xfId="0" applyFont="1" applyFill="1" applyAlignment="1">
      <alignment/>
    </xf>
    <xf numFmtId="0" fontId="29" fillId="17" borderId="0" xfId="58" applyFont="1" applyFill="1" applyAlignment="1">
      <alignment horizontal="left" vertical="top" wrapText="1"/>
      <protection/>
    </xf>
    <xf numFmtId="0" fontId="29" fillId="17" borderId="0" xfId="59" applyFont="1" applyFill="1" applyAlignment="1">
      <alignment horizontal="left" vertical="top" wrapText="1"/>
      <protection/>
    </xf>
    <xf numFmtId="0" fontId="29" fillId="17" borderId="0" xfId="59" applyFont="1" applyFill="1" applyAlignment="1">
      <alignment horizontal="left" vertical="top"/>
      <protection/>
    </xf>
    <xf numFmtId="0" fontId="31" fillId="19" borderId="0" xfId="0" applyFont="1" applyFill="1" applyAlignment="1">
      <alignment/>
    </xf>
    <xf numFmtId="0" fontId="29" fillId="19" borderId="0" xfId="0" applyFont="1" applyFill="1" applyAlignment="1">
      <alignment/>
    </xf>
    <xf numFmtId="0" fontId="29" fillId="19" borderId="0" xfId="61" applyFont="1" applyFill="1">
      <alignment/>
      <protection locked="0"/>
    </xf>
    <xf numFmtId="3" fontId="29" fillId="19" borderId="0" xfId="61" applyNumberFormat="1" applyFont="1" applyFill="1">
      <alignment/>
      <protection locked="0"/>
    </xf>
    <xf numFmtId="0" fontId="29" fillId="17" borderId="0" xfId="61" applyFont="1" applyFill="1">
      <alignment/>
      <protection locked="0"/>
    </xf>
    <xf numFmtId="0" fontId="29" fillId="0" borderId="0" xfId="0" applyFont="1" applyFill="1" applyBorder="1" applyAlignment="1">
      <alignment/>
    </xf>
    <xf numFmtId="0" fontId="29" fillId="0" borderId="0" xfId="61" applyFont="1" applyFill="1" applyBorder="1">
      <alignment/>
      <protection locked="0"/>
    </xf>
    <xf numFmtId="3" fontId="29" fillId="0" borderId="0" xfId="61" applyNumberFormat="1" applyFont="1" applyFill="1" applyBorder="1">
      <alignment/>
      <protection locked="0"/>
    </xf>
    <xf numFmtId="14" fontId="29" fillId="17" borderId="0" xfId="0" applyNumberFormat="1" applyFont="1" applyFill="1" applyAlignment="1">
      <alignment horizontal="left"/>
    </xf>
    <xf numFmtId="0" fontId="30" fillId="17" borderId="0" xfId="61" applyFont="1" applyFill="1">
      <alignment/>
      <protection locked="0"/>
    </xf>
    <xf numFmtId="3" fontId="30" fillId="17" borderId="0" xfId="61" applyNumberFormat="1" applyFont="1" applyFill="1">
      <alignment/>
      <protection locked="0"/>
    </xf>
    <xf numFmtId="0" fontId="30" fillId="17" borderId="0" xfId="61" applyFont="1" applyFill="1" applyAlignment="1">
      <alignment wrapText="1"/>
      <protection locked="0"/>
    </xf>
    <xf numFmtId="0" fontId="29" fillId="17" borderId="0" xfId="61" applyFont="1" applyFill="1" applyAlignment="1">
      <alignment wrapText="1"/>
      <protection locked="0"/>
    </xf>
    <xf numFmtId="3" fontId="29" fillId="17" borderId="0" xfId="61" applyNumberFormat="1" applyFont="1" applyFill="1">
      <alignment/>
      <protection locked="0"/>
    </xf>
    <xf numFmtId="0" fontId="30" fillId="17" borderId="0" xfId="61" applyFont="1" applyFill="1" applyAlignment="1">
      <alignment/>
      <protection locked="0"/>
    </xf>
    <xf numFmtId="3" fontId="30" fillId="0" borderId="12" xfId="61" applyNumberFormat="1" applyFont="1" applyFill="1" applyBorder="1" applyAlignment="1">
      <alignment/>
      <protection locked="0"/>
    </xf>
    <xf numFmtId="0" fontId="41" fillId="22" borderId="12" xfId="61" applyFont="1" applyFill="1" applyBorder="1">
      <alignment/>
      <protection locked="0"/>
    </xf>
    <xf numFmtId="0" fontId="41" fillId="22" borderId="12" xfId="61" applyFont="1" applyFill="1" applyBorder="1" applyAlignment="1">
      <alignment wrapText="1"/>
      <protection locked="0"/>
    </xf>
    <xf numFmtId="3" fontId="41" fillId="22" borderId="12" xfId="61" applyNumberFormat="1" applyFont="1" applyFill="1" applyBorder="1" applyAlignment="1">
      <alignment wrapText="1"/>
      <protection locked="0"/>
    </xf>
    <xf numFmtId="0" fontId="30" fillId="17" borderId="12" xfId="61" applyFont="1" applyFill="1" applyBorder="1">
      <alignment/>
      <protection locked="0"/>
    </xf>
    <xf numFmtId="0" fontId="30" fillId="17" borderId="12" xfId="61" applyFont="1" applyFill="1" applyBorder="1" applyAlignment="1">
      <alignment wrapText="1"/>
      <protection locked="0"/>
    </xf>
    <xf numFmtId="0" fontId="29" fillId="17" borderId="12" xfId="61" applyFont="1" applyFill="1" applyBorder="1">
      <alignment/>
      <protection locked="0"/>
    </xf>
    <xf numFmtId="0" fontId="1" fillId="19" borderId="0" xfId="0" applyFont="1" applyFill="1" applyAlignment="1">
      <alignment horizontal="right"/>
    </xf>
    <xf numFmtId="0" fontId="30" fillId="19" borderId="0" xfId="0" applyFont="1" applyFill="1" applyAlignment="1">
      <alignment/>
    </xf>
    <xf numFmtId="0" fontId="1" fillId="19" borderId="0" xfId="0" applyFont="1" applyFill="1" applyAlignment="1">
      <alignment/>
    </xf>
    <xf numFmtId="0" fontId="1" fillId="0" borderId="0" xfId="0" applyFont="1" applyFill="1" applyAlignment="1">
      <alignment/>
    </xf>
    <xf numFmtId="0" fontId="29" fillId="0" borderId="0" xfId="0" applyFont="1" applyFill="1" applyAlignment="1">
      <alignment horizontal="right"/>
    </xf>
    <xf numFmtId="0" fontId="29" fillId="0" borderId="0" xfId="0" applyFont="1" applyFill="1" applyAlignment="1">
      <alignment/>
    </xf>
    <xf numFmtId="0" fontId="29" fillId="17" borderId="0" xfId="0" applyFont="1" applyFill="1" applyAlignment="1">
      <alignment horizontal="right"/>
    </xf>
    <xf numFmtId="14" fontId="29" fillId="17" borderId="0" xfId="0" applyNumberFormat="1" applyFont="1" applyFill="1" applyAlignment="1">
      <alignment/>
    </xf>
    <xf numFmtId="0" fontId="1" fillId="17" borderId="0" xfId="0" applyFont="1" applyFill="1" applyAlignment="1">
      <alignment horizontal="right"/>
    </xf>
    <xf numFmtId="0" fontId="30" fillId="0" borderId="0" xfId="0" applyFont="1" applyAlignment="1">
      <alignment/>
    </xf>
    <xf numFmtId="0" fontId="19" fillId="17" borderId="0" xfId="0" applyFont="1" applyFill="1" applyAlignment="1">
      <alignment wrapText="1"/>
    </xf>
    <xf numFmtId="0" fontId="29" fillId="17" borderId="8" xfId="0" applyFont="1" applyFill="1" applyBorder="1" applyAlignment="1">
      <alignment horizontal="right"/>
    </xf>
    <xf numFmtId="0" fontId="30" fillId="17" borderId="8" xfId="0" applyFont="1" applyFill="1" applyBorder="1" applyAlignment="1">
      <alignment horizontal="right"/>
    </xf>
    <xf numFmtId="3" fontId="30" fillId="17" borderId="8" xfId="0" applyNumberFormat="1" applyFont="1" applyFill="1" applyBorder="1" applyAlignment="1">
      <alignment/>
    </xf>
    <xf numFmtId="0" fontId="30" fillId="17" borderId="0" xfId="0" applyFont="1" applyFill="1" applyAlignment="1">
      <alignment horizontal="right"/>
    </xf>
    <xf numFmtId="3" fontId="30" fillId="17" borderId="0" xfId="0" applyNumberFormat="1" applyFont="1" applyFill="1" applyAlignment="1">
      <alignment/>
    </xf>
    <xf numFmtId="3" fontId="29" fillId="17" borderId="0" xfId="0" applyNumberFormat="1" applyFont="1" applyFill="1" applyAlignment="1">
      <alignment/>
    </xf>
    <xf numFmtId="0" fontId="1" fillId="17" borderId="8" xfId="0" applyFont="1" applyFill="1" applyBorder="1" applyAlignment="1">
      <alignment horizontal="right" wrapText="1"/>
    </xf>
    <xf numFmtId="10" fontId="1" fillId="17" borderId="0" xfId="0" applyNumberFormat="1" applyFont="1" applyFill="1" applyAlignment="1">
      <alignment/>
    </xf>
    <xf numFmtId="10" fontId="1" fillId="17" borderId="8" xfId="0" applyNumberFormat="1" applyFont="1" applyFill="1" applyBorder="1" applyAlignment="1">
      <alignment wrapText="1"/>
    </xf>
    <xf numFmtId="0" fontId="1" fillId="17" borderId="8" xfId="64" applyNumberFormat="1" applyFont="1" applyFill="1" applyBorder="1" applyAlignment="1" applyProtection="1">
      <alignment horizontal="right" wrapText="1"/>
      <protection locked="0"/>
    </xf>
    <xf numFmtId="0" fontId="1" fillId="17" borderId="8" xfId="0" applyFont="1" applyFill="1" applyBorder="1" applyAlignment="1">
      <alignment horizontal="right"/>
    </xf>
    <xf numFmtId="9" fontId="1" fillId="17" borderId="8" xfId="0" applyNumberFormat="1" applyFont="1" applyFill="1" applyBorder="1" applyAlignment="1">
      <alignment/>
    </xf>
    <xf numFmtId="165" fontId="1" fillId="17" borderId="8" xfId="42" applyNumberFormat="1" applyFont="1" applyFill="1" applyBorder="1" applyAlignment="1" applyProtection="1">
      <alignment wrapText="1"/>
      <protection locked="0"/>
    </xf>
    <xf numFmtId="0" fontId="1" fillId="17" borderId="0" xfId="0" applyFont="1" applyFill="1" applyAlignment="1">
      <alignment/>
    </xf>
    <xf numFmtId="3" fontId="1" fillId="17" borderId="8" xfId="0" applyNumberFormat="1" applyFont="1" applyFill="1" applyBorder="1" applyAlignment="1">
      <alignment wrapText="1"/>
    </xf>
    <xf numFmtId="0" fontId="1" fillId="17" borderId="0" xfId="0" applyFont="1" applyFill="1" applyAlignment="1">
      <alignment wrapText="1"/>
    </xf>
    <xf numFmtId="3" fontId="1" fillId="17" borderId="0" xfId="0" applyNumberFormat="1" applyFont="1" applyFill="1" applyAlignment="1">
      <alignment/>
    </xf>
    <xf numFmtId="166" fontId="29" fillId="17" borderId="0" xfId="0" applyNumberFormat="1" applyFont="1" applyFill="1" applyAlignment="1">
      <alignment/>
    </xf>
    <xf numFmtId="166" fontId="1" fillId="17" borderId="0" xfId="0" applyNumberFormat="1" applyFont="1" applyFill="1" applyAlignment="1">
      <alignment/>
    </xf>
    <xf numFmtId="0" fontId="19" fillId="17" borderId="0" xfId="0" applyFont="1" applyFill="1" applyAlignment="1">
      <alignment/>
    </xf>
    <xf numFmtId="166" fontId="1" fillId="17" borderId="0" xfId="0" applyNumberFormat="1" applyFont="1" applyFill="1" applyAlignment="1">
      <alignment/>
    </xf>
    <xf numFmtId="3" fontId="1" fillId="17" borderId="0" xfId="0" applyNumberFormat="1" applyFont="1" applyFill="1" applyAlignment="1">
      <alignment/>
    </xf>
    <xf numFmtId="165" fontId="30" fillId="17" borderId="0" xfId="0" applyNumberFormat="1" applyFont="1" applyFill="1" applyAlignment="1">
      <alignment/>
    </xf>
    <xf numFmtId="0" fontId="29" fillId="17" borderId="8" xfId="0" applyFont="1" applyFill="1" applyBorder="1" applyAlignment="1" applyProtection="1">
      <alignment/>
      <protection/>
    </xf>
    <xf numFmtId="165" fontId="1" fillId="17" borderId="8" xfId="42" applyNumberFormat="1" applyFont="1" applyFill="1" applyBorder="1" applyAlignment="1" applyProtection="1">
      <alignment/>
      <protection locked="0"/>
    </xf>
    <xf numFmtId="3" fontId="1" fillId="17" borderId="8" xfId="0" applyNumberFormat="1" applyFont="1" applyFill="1" applyBorder="1" applyAlignment="1" applyProtection="1">
      <alignment/>
      <protection/>
    </xf>
    <xf numFmtId="0" fontId="19" fillId="17" borderId="8" xfId="0" applyFont="1" applyFill="1" applyBorder="1" applyAlignment="1">
      <alignment/>
    </xf>
    <xf numFmtId="165" fontId="1" fillId="17" borderId="0" xfId="42" applyNumberFormat="1" applyFont="1" applyFill="1" applyAlignment="1" applyProtection="1">
      <alignment/>
      <protection locked="0"/>
    </xf>
    <xf numFmtId="0" fontId="32" fillId="17" borderId="0" xfId="54" applyFont="1" applyFill="1" applyAlignment="1" applyProtection="1">
      <alignment/>
      <protection/>
    </xf>
    <xf numFmtId="3" fontId="29" fillId="0" borderId="12" xfId="61" applyNumberFormat="1" applyFont="1" applyFill="1" applyBorder="1">
      <alignment/>
      <protection locked="0"/>
    </xf>
    <xf numFmtId="0" fontId="30" fillId="17" borderId="0" xfId="54" applyFont="1" applyFill="1" applyAlignment="1" applyProtection="1">
      <alignment/>
      <protection/>
    </xf>
    <xf numFmtId="3" fontId="34" fillId="0" borderId="12" xfId="61" applyNumberFormat="1" applyFont="1" applyFill="1" applyBorder="1">
      <alignment/>
      <protection locked="0"/>
    </xf>
    <xf numFmtId="0" fontId="29" fillId="0" borderId="12" xfId="61" applyFont="1" applyFill="1" applyBorder="1">
      <alignment/>
      <protection locked="0"/>
    </xf>
    <xf numFmtId="166" fontId="29" fillId="0" borderId="12" xfId="61" applyNumberFormat="1" applyFont="1" applyFill="1" applyBorder="1">
      <alignment/>
      <protection locked="0"/>
    </xf>
    <xf numFmtId="3" fontId="33" fillId="0" borderId="12" xfId="0" applyNumberFormat="1" applyFont="1" applyFill="1" applyBorder="1" applyAlignment="1">
      <alignment/>
    </xf>
    <xf numFmtId="3" fontId="1" fillId="0" borderId="11" xfId="0" applyNumberFormat="1" applyFont="1" applyFill="1" applyBorder="1" applyAlignment="1">
      <alignment/>
    </xf>
    <xf numFmtId="165" fontId="1" fillId="17" borderId="0" xfId="0" applyNumberFormat="1" applyFont="1" applyFill="1" applyAlignment="1">
      <alignment/>
    </xf>
    <xf numFmtId="3" fontId="19" fillId="17" borderId="11" xfId="0" applyNumberFormat="1" applyFont="1" applyFill="1" applyBorder="1" applyAlignment="1">
      <alignment/>
    </xf>
    <xf numFmtId="3" fontId="33" fillId="0" borderId="11" xfId="0" applyNumberFormat="1" applyFont="1" applyFill="1" applyBorder="1" applyAlignment="1">
      <alignment/>
    </xf>
    <xf numFmtId="3" fontId="34" fillId="0" borderId="11" xfId="61" applyNumberFormat="1" applyFont="1" applyFill="1" applyBorder="1">
      <alignment/>
      <protection locked="0"/>
    </xf>
    <xf numFmtId="3" fontId="33" fillId="0" borderId="13" xfId="0" applyNumberFormat="1" applyFont="1" applyFill="1" applyBorder="1" applyAlignment="1">
      <alignment/>
    </xf>
    <xf numFmtId="3" fontId="1" fillId="0" borderId="14" xfId="0" applyNumberFormat="1" applyFont="1" applyFill="1" applyBorder="1" applyAlignment="1">
      <alignment/>
    </xf>
    <xf numFmtId="3" fontId="30" fillId="0" borderId="10" xfId="0" applyNumberFormat="1" applyFont="1" applyFill="1" applyBorder="1" applyAlignment="1">
      <alignment/>
    </xf>
    <xf numFmtId="3" fontId="1" fillId="0" borderId="8" xfId="0" applyNumberFormat="1" applyFont="1" applyFill="1" applyBorder="1" applyAlignment="1">
      <alignment/>
    </xf>
    <xf numFmtId="0" fontId="1" fillId="0" borderId="8" xfId="0" applyFont="1" applyFill="1" applyBorder="1" applyAlignment="1">
      <alignment/>
    </xf>
    <xf numFmtId="3" fontId="30" fillId="0" borderId="12" xfId="61" applyNumberFormat="1" applyFont="1" applyFill="1" applyBorder="1">
      <alignment/>
      <protection locked="0"/>
    </xf>
    <xf numFmtId="3" fontId="29" fillId="0" borderId="0" xfId="61" applyNumberFormat="1" applyFont="1" applyFill="1">
      <alignment/>
      <protection locked="0"/>
    </xf>
    <xf numFmtId="0" fontId="29" fillId="0" borderId="0" xfId="61" applyFont="1" applyFill="1">
      <alignment/>
      <protection locked="0"/>
    </xf>
    <xf numFmtId="3" fontId="29" fillId="0" borderId="12" xfId="61" applyNumberFormat="1" applyFont="1" applyFill="1" applyBorder="1" applyAlignment="1">
      <alignment wrapText="1"/>
      <protection locked="0"/>
    </xf>
    <xf numFmtId="0" fontId="29" fillId="0" borderId="0" xfId="61" applyFont="1" applyFill="1" applyAlignment="1">
      <alignment wrapText="1"/>
      <protection locked="0"/>
    </xf>
    <xf numFmtId="3" fontId="20" fillId="0" borderId="12" xfId="61" applyNumberFormat="1" applyFont="1" applyFill="1" applyBorder="1">
      <alignment/>
      <protection locked="0"/>
    </xf>
    <xf numFmtId="165" fontId="1" fillId="17" borderId="8" xfId="42" applyNumberFormat="1" applyFont="1" applyFill="1" applyBorder="1" applyAlignment="1" applyProtection="1">
      <alignment/>
      <protection locked="0"/>
    </xf>
    <xf numFmtId="10" fontId="29" fillId="0" borderId="12" xfId="0" applyNumberFormat="1" applyFont="1" applyFill="1" applyBorder="1" applyAlignment="1">
      <alignment/>
    </xf>
    <xf numFmtId="3" fontId="33" fillId="0" borderId="8" xfId="0" applyNumberFormat="1" applyFont="1" applyFill="1" applyBorder="1" applyAlignment="1">
      <alignment/>
    </xf>
    <xf numFmtId="166" fontId="1" fillId="0" borderId="8" xfId="0" applyNumberFormat="1" applyFont="1" applyFill="1" applyBorder="1" applyAlignment="1">
      <alignment/>
    </xf>
    <xf numFmtId="166" fontId="33" fillId="0" borderId="8" xfId="0" applyNumberFormat="1" applyFont="1" applyFill="1" applyBorder="1" applyAlignment="1">
      <alignment/>
    </xf>
    <xf numFmtId="0" fontId="1" fillId="0" borderId="0" xfId="0" applyFont="1" applyFill="1" applyBorder="1" applyAlignment="1">
      <alignment/>
    </xf>
    <xf numFmtId="166" fontId="1" fillId="0" borderId="8" xfId="64" applyNumberFormat="1" applyFont="1" applyFill="1" applyBorder="1" applyAlignment="1" applyProtection="1">
      <alignment/>
      <protection locked="0"/>
    </xf>
    <xf numFmtId="166" fontId="33" fillId="0" borderId="8" xfId="64" applyNumberFormat="1" applyFont="1" applyFill="1" applyBorder="1" applyAlignment="1" applyProtection="1">
      <alignment/>
      <protection locked="0"/>
    </xf>
    <xf numFmtId="10" fontId="1" fillId="0" borderId="8" xfId="0" applyNumberFormat="1" applyFont="1" applyFill="1" applyBorder="1" applyAlignment="1">
      <alignment/>
    </xf>
    <xf numFmtId="10" fontId="33" fillId="0" borderId="8" xfId="0" applyNumberFormat="1" applyFont="1" applyFill="1" applyBorder="1" applyAlignment="1">
      <alignment/>
    </xf>
    <xf numFmtId="0" fontId="30" fillId="0" borderId="12" xfId="61" applyFont="1" applyFill="1" applyBorder="1" applyAlignment="1">
      <alignment wrapText="1"/>
      <protection locked="0"/>
    </xf>
    <xf numFmtId="3" fontId="30" fillId="0" borderId="12" xfId="61" applyNumberFormat="1" applyFont="1" applyFill="1" applyBorder="1" applyAlignment="1">
      <alignment wrapText="1"/>
      <protection locked="0"/>
    </xf>
    <xf numFmtId="0" fontId="30" fillId="0" borderId="12" xfId="61" applyFont="1" applyFill="1" applyBorder="1">
      <alignment/>
      <protection locked="0"/>
    </xf>
    <xf numFmtId="3" fontId="1" fillId="17" borderId="11" xfId="42" applyNumberFormat="1" applyFont="1" applyFill="1" applyBorder="1" applyAlignment="1" applyProtection="1">
      <alignment/>
      <protection locked="0"/>
    </xf>
    <xf numFmtId="3" fontId="19" fillId="17" borderId="15" xfId="0" applyNumberFormat="1" applyFont="1" applyFill="1" applyBorder="1" applyAlignment="1">
      <alignment/>
    </xf>
    <xf numFmtId="3" fontId="1" fillId="0" borderId="11" xfId="42" applyNumberFormat="1" applyFont="1" applyFill="1" applyBorder="1" applyAlignment="1" applyProtection="1">
      <alignment/>
      <protection locked="0"/>
    </xf>
    <xf numFmtId="0" fontId="29" fillId="17" borderId="0" xfId="58" applyFont="1" applyFill="1" applyAlignment="1">
      <alignment horizontal="left" vertical="top" wrapText="1"/>
      <protection/>
    </xf>
    <xf numFmtId="0" fontId="29" fillId="23" borderId="12" xfId="61" applyFont="1" applyFill="1" applyBorder="1">
      <alignment/>
      <protection locked="0"/>
    </xf>
    <xf numFmtId="0" fontId="29" fillId="17" borderId="0" xfId="58" applyFont="1" applyFill="1" applyAlignment="1">
      <alignment horizontal="left" vertical="top"/>
      <protection/>
    </xf>
    <xf numFmtId="0" fontId="30" fillId="0" borderId="0" xfId="0" applyFont="1" applyFill="1" applyBorder="1" applyAlignment="1">
      <alignment/>
    </xf>
    <xf numFmtId="0" fontId="29" fillId="0" borderId="0" xfId="59" applyFont="1" applyFill="1" applyAlignment="1">
      <alignment wrapText="1"/>
      <protection/>
    </xf>
    <xf numFmtId="166" fontId="1" fillId="0" borderId="0" xfId="0" applyNumberFormat="1" applyFont="1" applyFill="1" applyBorder="1" applyAlignment="1">
      <alignment/>
    </xf>
    <xf numFmtId="165" fontId="1" fillId="17" borderId="13" xfId="42" applyNumberFormat="1" applyFont="1" applyFill="1" applyBorder="1" applyAlignment="1" applyProtection="1">
      <alignment/>
      <protection locked="0"/>
    </xf>
    <xf numFmtId="3" fontId="1" fillId="0" borderId="16" xfId="0" applyNumberFormat="1" applyFont="1" applyFill="1" applyBorder="1" applyAlignment="1">
      <alignment/>
    </xf>
    <xf numFmtId="3" fontId="1" fillId="0" borderId="17" xfId="0" applyNumberFormat="1" applyFont="1" applyFill="1" applyBorder="1" applyAlignment="1">
      <alignment/>
    </xf>
    <xf numFmtId="3" fontId="1" fillId="0" borderId="18" xfId="0" applyNumberFormat="1" applyFont="1" applyFill="1" applyBorder="1" applyAlignment="1">
      <alignment/>
    </xf>
    <xf numFmtId="3" fontId="1" fillId="0" borderId="19" xfId="0" applyNumberFormat="1" applyFont="1" applyFill="1" applyBorder="1" applyAlignment="1">
      <alignment/>
    </xf>
    <xf numFmtId="3" fontId="1" fillId="0" borderId="20" xfId="0" applyNumberFormat="1" applyFont="1" applyFill="1" applyBorder="1" applyAlignment="1">
      <alignment/>
    </xf>
    <xf numFmtId="3" fontId="1" fillId="17" borderId="21" xfId="0" applyNumberFormat="1" applyFont="1" applyFill="1" applyBorder="1" applyAlignment="1">
      <alignment/>
    </xf>
    <xf numFmtId="3" fontId="1" fillId="17" borderId="22" xfId="0" applyNumberFormat="1" applyFont="1" applyFill="1" applyBorder="1" applyAlignment="1">
      <alignment/>
    </xf>
    <xf numFmtId="3" fontId="1" fillId="17" borderId="23" xfId="0" applyNumberFormat="1" applyFont="1" applyFill="1" applyBorder="1" applyAlignment="1">
      <alignment/>
    </xf>
    <xf numFmtId="3" fontId="1" fillId="17" borderId="24" xfId="0" applyNumberFormat="1" applyFont="1" applyFill="1" applyBorder="1" applyAlignment="1">
      <alignment/>
    </xf>
    <xf numFmtId="3" fontId="19" fillId="17" borderId="25" xfId="0" applyNumberFormat="1" applyFont="1" applyFill="1" applyBorder="1" applyAlignment="1">
      <alignment/>
    </xf>
    <xf numFmtId="3" fontId="1" fillId="0" borderId="26" xfId="0" applyNumberFormat="1" applyFont="1" applyFill="1" applyBorder="1" applyAlignment="1">
      <alignment/>
    </xf>
    <xf numFmtId="3" fontId="1" fillId="0" borderId="27" xfId="0" applyNumberFormat="1" applyFont="1" applyFill="1" applyBorder="1" applyAlignment="1">
      <alignment/>
    </xf>
    <xf numFmtId="3" fontId="1" fillId="0" borderId="28" xfId="0" applyNumberFormat="1" applyFont="1" applyFill="1" applyBorder="1" applyAlignment="1">
      <alignment/>
    </xf>
    <xf numFmtId="3" fontId="1" fillId="0" borderId="29" xfId="0" applyNumberFormat="1" applyFont="1" applyFill="1" applyBorder="1" applyAlignment="1">
      <alignment/>
    </xf>
    <xf numFmtId="3" fontId="1" fillId="0" borderId="30" xfId="0" applyNumberFormat="1" applyFont="1" applyFill="1" applyBorder="1" applyAlignment="1">
      <alignment/>
    </xf>
    <xf numFmtId="0" fontId="30" fillId="17" borderId="0" xfId="60" applyFont="1" applyFill="1" applyAlignment="1">
      <alignment wrapText="1"/>
      <protection/>
    </xf>
    <xf numFmtId="0" fontId="41" fillId="20" borderId="0" xfId="0" applyNumberFormat="1" applyFont="1" applyFill="1" applyBorder="1" applyAlignment="1">
      <alignment vertical="center"/>
    </xf>
    <xf numFmtId="0" fontId="29" fillId="0" borderId="0" xfId="58" applyFont="1" applyFill="1" applyAlignment="1">
      <alignment horizontal="left" vertical="top" wrapText="1"/>
      <protection/>
    </xf>
    <xf numFmtId="166" fontId="29" fillId="0" borderId="0" xfId="0" applyNumberFormat="1" applyFont="1" applyFill="1" applyBorder="1" applyAlignment="1">
      <alignment/>
    </xf>
    <xf numFmtId="0" fontId="29" fillId="17" borderId="0" xfId="59" applyFont="1" applyFill="1" applyAlignment="1">
      <alignment vertical="top"/>
      <protection/>
    </xf>
    <xf numFmtId="3" fontId="1" fillId="0" borderId="31" xfId="0" applyNumberFormat="1" applyFont="1" applyFill="1" applyBorder="1" applyAlignment="1">
      <alignment/>
    </xf>
    <xf numFmtId="3" fontId="1" fillId="17" borderId="11" xfId="0" applyNumberFormat="1" applyFont="1" applyFill="1" applyBorder="1" applyAlignment="1">
      <alignment wrapText="1"/>
    </xf>
    <xf numFmtId="3" fontId="1" fillId="17" borderId="11" xfId="0" applyNumberFormat="1" applyFont="1" applyFill="1" applyBorder="1" applyAlignment="1">
      <alignment/>
    </xf>
    <xf numFmtId="3" fontId="1" fillId="17" borderId="10" xfId="0" applyNumberFormat="1" applyFont="1" applyFill="1" applyBorder="1" applyAlignment="1">
      <alignment wrapText="1"/>
    </xf>
    <xf numFmtId="0" fontId="1" fillId="17" borderId="11" xfId="0" applyFont="1" applyFill="1" applyBorder="1" applyAlignment="1">
      <alignment/>
    </xf>
    <xf numFmtId="9" fontId="1" fillId="17" borderId="11" xfId="0" applyNumberFormat="1" applyFont="1" applyFill="1" applyBorder="1" applyAlignment="1">
      <alignment/>
    </xf>
    <xf numFmtId="0" fontId="1" fillId="17" borderId="32" xfId="0" applyFont="1" applyFill="1" applyBorder="1" applyAlignment="1">
      <alignment/>
    </xf>
    <xf numFmtId="0" fontId="1" fillId="17" borderId="33" xfId="0" applyFont="1" applyFill="1" applyBorder="1" applyAlignment="1">
      <alignment/>
    </xf>
    <xf numFmtId="3" fontId="30" fillId="17" borderId="11" xfId="0" applyNumberFormat="1" applyFont="1" applyFill="1" applyBorder="1" applyAlignment="1">
      <alignment/>
    </xf>
    <xf numFmtId="3" fontId="29" fillId="17" borderId="9" xfId="0" applyNumberFormat="1" applyFont="1" applyFill="1" applyBorder="1" applyAlignment="1">
      <alignment/>
    </xf>
    <xf numFmtId="3" fontId="1" fillId="0" borderId="34" xfId="0" applyNumberFormat="1" applyFont="1" applyFill="1" applyBorder="1" applyAlignment="1">
      <alignment/>
    </xf>
    <xf numFmtId="165" fontId="29" fillId="17" borderId="0" xfId="42" applyNumberFormat="1" applyFont="1" applyFill="1" applyAlignment="1" applyProtection="1">
      <alignment horizontal="right"/>
      <protection locked="0"/>
    </xf>
    <xf numFmtId="165" fontId="29" fillId="17" borderId="10" xfId="42" applyNumberFormat="1" applyFont="1" applyFill="1" applyBorder="1" applyAlignment="1" applyProtection="1">
      <alignment horizontal="right"/>
      <protection locked="0"/>
    </xf>
    <xf numFmtId="165" fontId="1" fillId="0" borderId="0" xfId="42" applyNumberFormat="1" applyFont="1" applyFill="1" applyAlignment="1" applyProtection="1">
      <alignment/>
      <protection locked="0"/>
    </xf>
    <xf numFmtId="3" fontId="1" fillId="0" borderId="35" xfId="0" applyNumberFormat="1" applyFont="1" applyFill="1" applyBorder="1" applyAlignment="1">
      <alignment/>
    </xf>
    <xf numFmtId="165" fontId="1" fillId="0" borderId="36" xfId="42" applyNumberFormat="1" applyFont="1" applyFill="1" applyBorder="1" applyAlignment="1" applyProtection="1">
      <alignment/>
      <protection locked="0"/>
    </xf>
    <xf numFmtId="3" fontId="1" fillId="0" borderId="37" xfId="0" applyNumberFormat="1" applyFont="1" applyFill="1" applyBorder="1" applyAlignment="1">
      <alignment/>
    </xf>
    <xf numFmtId="3" fontId="1" fillId="0" borderId="38" xfId="0" applyNumberFormat="1" applyFont="1" applyFill="1" applyBorder="1" applyAlignment="1">
      <alignment/>
    </xf>
    <xf numFmtId="3" fontId="1" fillId="0" borderId="39" xfId="0" applyNumberFormat="1" applyFont="1" applyFill="1" applyBorder="1" applyAlignment="1">
      <alignment/>
    </xf>
    <xf numFmtId="3" fontId="1" fillId="0" borderId="24" xfId="0" applyNumberFormat="1" applyFont="1" applyFill="1" applyBorder="1" applyAlignment="1">
      <alignment/>
    </xf>
    <xf numFmtId="3" fontId="19" fillId="17" borderId="40" xfId="0" applyNumberFormat="1" applyFont="1" applyFill="1" applyBorder="1" applyAlignment="1">
      <alignment/>
    </xf>
    <xf numFmtId="0" fontId="29" fillId="17" borderId="0" xfId="59" applyFont="1" applyFill="1" applyAlignment="1">
      <alignment shrinkToFit="1"/>
      <protection/>
    </xf>
    <xf numFmtId="0" fontId="29" fillId="0" borderId="0" xfId="59" applyFont="1" applyFill="1" applyAlignment="1" applyProtection="1">
      <alignment vertical="justify" wrapText="1"/>
      <protection locked="0"/>
    </xf>
    <xf numFmtId="3" fontId="1" fillId="0" borderId="41" xfId="0" applyNumberFormat="1" applyFont="1" applyFill="1" applyBorder="1" applyAlignment="1">
      <alignment/>
    </xf>
    <xf numFmtId="165" fontId="1" fillId="0" borderId="10" xfId="42" applyNumberFormat="1" applyFont="1" applyFill="1" applyBorder="1" applyAlignment="1" applyProtection="1">
      <alignment/>
      <protection locked="0"/>
    </xf>
    <xf numFmtId="3" fontId="1" fillId="0" borderId="42" xfId="0" applyNumberFormat="1" applyFont="1" applyFill="1" applyBorder="1" applyAlignment="1">
      <alignment/>
    </xf>
    <xf numFmtId="0" fontId="29" fillId="0" borderId="8" xfId="0" applyFont="1" applyFill="1" applyBorder="1" applyAlignment="1">
      <alignment/>
    </xf>
    <xf numFmtId="0" fontId="29" fillId="0" borderId="8" xfId="61" applyFont="1" applyFill="1" applyBorder="1">
      <alignment/>
      <protection locked="0"/>
    </xf>
    <xf numFmtId="3" fontId="34" fillId="0" borderId="8" xfId="0" applyNumberFormat="1" applyFont="1" applyFill="1" applyBorder="1" applyAlignment="1">
      <alignment/>
    </xf>
    <xf numFmtId="3" fontId="1" fillId="0" borderId="10" xfId="0" applyNumberFormat="1" applyFont="1" applyFill="1" applyBorder="1" applyAlignment="1">
      <alignment wrapText="1"/>
    </xf>
    <xf numFmtId="3" fontId="1" fillId="0" borderId="0" xfId="0" applyNumberFormat="1" applyFont="1" applyFill="1" applyBorder="1" applyAlignment="1">
      <alignment wrapText="1"/>
    </xf>
    <xf numFmtId="0" fontId="19" fillId="0" borderId="0" xfId="0" applyFont="1" applyFill="1" applyAlignment="1">
      <alignment vertical="top"/>
    </xf>
    <xf numFmtId="0" fontId="29" fillId="0" borderId="0" xfId="59" applyFont="1" applyFill="1">
      <alignment/>
      <protection/>
    </xf>
    <xf numFmtId="14" fontId="1" fillId="0" borderId="0" xfId="0" applyNumberFormat="1" applyFont="1" applyFill="1" applyBorder="1" applyAlignment="1">
      <alignment horizontal="left"/>
    </xf>
    <xf numFmtId="14" fontId="29" fillId="0" borderId="0" xfId="0" applyNumberFormat="1" applyFont="1" applyFill="1" applyAlignment="1">
      <alignment/>
    </xf>
    <xf numFmtId="3" fontId="1" fillId="0" borderId="0" xfId="0" applyNumberFormat="1" applyFont="1" applyFill="1" applyAlignment="1">
      <alignment/>
    </xf>
    <xf numFmtId="0" fontId="29" fillId="17" borderId="0" xfId="0" applyFont="1" applyFill="1" applyAlignment="1">
      <alignment horizontal="left"/>
    </xf>
    <xf numFmtId="0" fontId="1" fillId="0" borderId="11" xfId="0" applyFont="1" applyFill="1" applyBorder="1" applyAlignment="1">
      <alignment wrapText="1"/>
    </xf>
    <xf numFmtId="0" fontId="29" fillId="0" borderId="11" xfId="0" applyFont="1" applyFill="1" applyBorder="1" applyAlignment="1">
      <alignment wrapText="1"/>
    </xf>
    <xf numFmtId="0" fontId="1" fillId="0" borderId="14" xfId="0" applyFont="1" applyFill="1" applyBorder="1" applyAlignment="1">
      <alignment wrapText="1"/>
    </xf>
    <xf numFmtId="0" fontId="19" fillId="0" borderId="10" xfId="0" applyFont="1" applyFill="1" applyBorder="1" applyAlignment="1">
      <alignment wrapText="1"/>
    </xf>
    <xf numFmtId="165" fontId="30" fillId="0" borderId="0" xfId="0" applyNumberFormat="1" applyFont="1" applyFill="1" applyBorder="1" applyAlignment="1">
      <alignment/>
    </xf>
    <xf numFmtId="165" fontId="30" fillId="0" borderId="0" xfId="0" applyNumberFormat="1" applyFont="1" applyFill="1" applyBorder="1" applyAlignment="1">
      <alignment wrapText="1"/>
    </xf>
    <xf numFmtId="3" fontId="1" fillId="0" borderId="0" xfId="0" applyNumberFormat="1" applyFont="1" applyFill="1" applyBorder="1" applyAlignment="1">
      <alignment/>
    </xf>
    <xf numFmtId="3" fontId="20" fillId="0" borderId="0" xfId="0" applyNumberFormat="1" applyFont="1" applyFill="1" applyBorder="1" applyAlignment="1">
      <alignment/>
    </xf>
    <xf numFmtId="0" fontId="19" fillId="0" borderId="0" xfId="0" applyFont="1" applyFill="1" applyBorder="1" applyAlignment="1">
      <alignment/>
    </xf>
    <xf numFmtId="3" fontId="33" fillId="0" borderId="10" xfId="0" applyNumberFormat="1" applyFont="1" applyFill="1" applyBorder="1" applyAlignment="1">
      <alignment wrapText="1"/>
    </xf>
    <xf numFmtId="0" fontId="29" fillId="0" borderId="0" xfId="0" applyFont="1" applyFill="1" applyBorder="1" applyAlignment="1">
      <alignment wrapText="1"/>
    </xf>
    <xf numFmtId="3" fontId="1" fillId="0" borderId="0" xfId="0" applyNumberFormat="1" applyFont="1" applyFill="1" applyBorder="1" applyAlignment="1">
      <alignment/>
    </xf>
    <xf numFmtId="165" fontId="1" fillId="0" borderId="43" xfId="42" applyNumberFormat="1" applyFont="1" applyFill="1" applyBorder="1" applyAlignment="1" applyProtection="1">
      <alignment/>
      <protection locked="0"/>
    </xf>
    <xf numFmtId="165" fontId="1" fillId="17" borderId="44" xfId="42" applyNumberFormat="1" applyFont="1" applyFill="1" applyBorder="1" applyAlignment="1" applyProtection="1">
      <alignment/>
      <protection locked="0"/>
    </xf>
    <xf numFmtId="3" fontId="19" fillId="0" borderId="11" xfId="0" applyNumberFormat="1" applyFont="1" applyFill="1" applyBorder="1" applyAlignment="1">
      <alignment/>
    </xf>
    <xf numFmtId="165" fontId="1" fillId="0" borderId="45" xfId="42" applyNumberFormat="1" applyFont="1" applyFill="1" applyBorder="1" applyAlignment="1" applyProtection="1">
      <alignment/>
      <protection locked="0"/>
    </xf>
    <xf numFmtId="0" fontId="34" fillId="0" borderId="12" xfId="61" applyFont="1" applyFill="1" applyBorder="1">
      <alignment/>
      <protection locked="0"/>
    </xf>
    <xf numFmtId="166" fontId="34" fillId="0" borderId="12" xfId="61" applyNumberFormat="1" applyFont="1" applyFill="1" applyBorder="1">
      <alignment/>
      <protection locked="0"/>
    </xf>
    <xf numFmtId="3" fontId="30" fillId="0" borderId="0" xfId="61" applyNumberFormat="1" applyFont="1" applyFill="1" applyAlignment="1">
      <alignment wrapText="1"/>
      <protection locked="0"/>
    </xf>
    <xf numFmtId="3" fontId="33" fillId="17" borderId="10" xfId="0" applyNumberFormat="1" applyFont="1" applyFill="1" applyBorder="1" applyAlignment="1">
      <alignment wrapText="1"/>
    </xf>
    <xf numFmtId="165" fontId="1" fillId="0" borderId="44" xfId="42" applyNumberFormat="1" applyFont="1" applyFill="1" applyBorder="1" applyAlignment="1" applyProtection="1">
      <alignment/>
      <protection locked="0"/>
    </xf>
    <xf numFmtId="165" fontId="1" fillId="0" borderId="46" xfId="42" applyNumberFormat="1" applyFont="1" applyFill="1" applyBorder="1" applyAlignment="1" applyProtection="1">
      <alignment/>
      <protection locked="0"/>
    </xf>
    <xf numFmtId="165" fontId="1" fillId="0" borderId="33" xfId="42" applyNumberFormat="1" applyFont="1" applyFill="1" applyBorder="1" applyAlignment="1" applyProtection="1">
      <alignment/>
      <protection locked="0"/>
    </xf>
    <xf numFmtId="0" fontId="29" fillId="17" borderId="0" xfId="59" applyFont="1" applyFill="1" applyAlignment="1">
      <alignment horizontal="left" wrapText="1"/>
      <protection/>
    </xf>
    <xf numFmtId="3" fontId="29" fillId="0" borderId="11" xfId="0" applyNumberFormat="1" applyFont="1" applyFill="1" applyBorder="1" applyAlignment="1">
      <alignment/>
    </xf>
    <xf numFmtId="3" fontId="33" fillId="0" borderId="0" xfId="0" applyNumberFormat="1" applyFont="1" applyFill="1" applyBorder="1" applyAlignment="1">
      <alignment/>
    </xf>
    <xf numFmtId="3" fontId="19" fillId="0" borderId="8" xfId="0" applyNumberFormat="1" applyFont="1" applyFill="1" applyBorder="1" applyAlignment="1">
      <alignment/>
    </xf>
    <xf numFmtId="3" fontId="35" fillId="0" borderId="8" xfId="0" applyNumberFormat="1" applyFont="1" applyFill="1" applyBorder="1" applyAlignment="1">
      <alignment/>
    </xf>
    <xf numFmtId="3" fontId="1" fillId="0" borderId="12" xfId="0" applyNumberFormat="1" applyFont="1" applyFill="1" applyBorder="1" applyAlignment="1">
      <alignment/>
    </xf>
    <xf numFmtId="0" fontId="29" fillId="17" borderId="0" xfId="59" applyFont="1" applyFill="1" applyAlignment="1">
      <alignment horizontal="left" vertical="top" wrapText="1"/>
      <protection/>
    </xf>
    <xf numFmtId="165" fontId="29" fillId="17" borderId="11" xfId="42" applyNumberFormat="1" applyFont="1" applyFill="1" applyBorder="1" applyAlignment="1" applyProtection="1">
      <alignment/>
      <protection locked="0"/>
    </xf>
    <xf numFmtId="165" fontId="34" fillId="17" borderId="11" xfId="42" applyNumberFormat="1" applyFont="1" applyFill="1" applyBorder="1" applyAlignment="1" applyProtection="1">
      <alignment/>
      <protection locked="0"/>
    </xf>
    <xf numFmtId="0" fontId="30" fillId="17" borderId="0" xfId="58" applyFont="1" applyFill="1" applyAlignment="1">
      <alignment horizontal="left" vertical="top"/>
      <protection/>
    </xf>
    <xf numFmtId="165" fontId="1" fillId="0" borderId="8" xfId="42" applyNumberFormat="1" applyFont="1" applyFill="1" applyBorder="1" applyAlignment="1" applyProtection="1">
      <alignment/>
      <protection locked="0"/>
    </xf>
    <xf numFmtId="3" fontId="34" fillId="17" borderId="10" xfId="0" applyNumberFormat="1" applyFont="1" applyFill="1" applyBorder="1" applyAlignment="1">
      <alignment wrapText="1"/>
    </xf>
    <xf numFmtId="0" fontId="42" fillId="17" borderId="11" xfId="0" applyFont="1" applyFill="1" applyBorder="1" applyAlignment="1">
      <alignment wrapText="1"/>
    </xf>
    <xf numFmtId="3" fontId="1" fillId="0" borderId="13" xfId="0" applyNumberFormat="1" applyFont="1" applyFill="1" applyBorder="1" applyAlignment="1">
      <alignment/>
    </xf>
    <xf numFmtId="3" fontId="1" fillId="17" borderId="47" xfId="0" applyNumberFormat="1" applyFont="1" applyFill="1" applyBorder="1" applyAlignment="1">
      <alignment wrapText="1"/>
    </xf>
    <xf numFmtId="3" fontId="1" fillId="0" borderId="48" xfId="0" applyNumberFormat="1" applyFont="1" applyFill="1" applyBorder="1" applyAlignment="1">
      <alignment wrapText="1"/>
    </xf>
    <xf numFmtId="3" fontId="1" fillId="0" borderId="49" xfId="0" applyNumberFormat="1" applyFont="1" applyFill="1" applyBorder="1" applyAlignment="1">
      <alignment/>
    </xf>
    <xf numFmtId="3" fontId="1" fillId="0" borderId="50" xfId="0" applyNumberFormat="1" applyFont="1" applyFill="1" applyBorder="1" applyAlignment="1">
      <alignment/>
    </xf>
    <xf numFmtId="3" fontId="1" fillId="0" borderId="51" xfId="0" applyNumberFormat="1" applyFont="1" applyFill="1" applyBorder="1" applyAlignment="1">
      <alignment/>
    </xf>
    <xf numFmtId="3" fontId="1" fillId="0" borderId="52" xfId="0" applyNumberFormat="1" applyFont="1" applyFill="1" applyBorder="1" applyAlignment="1">
      <alignment/>
    </xf>
    <xf numFmtId="3" fontId="1" fillId="0" borderId="53" xfId="0" applyNumberFormat="1" applyFont="1" applyFill="1" applyBorder="1" applyAlignment="1">
      <alignment/>
    </xf>
    <xf numFmtId="3" fontId="1" fillId="0" borderId="54" xfId="0" applyNumberFormat="1" applyFont="1" applyFill="1" applyBorder="1" applyAlignment="1">
      <alignment/>
    </xf>
    <xf numFmtId="165" fontId="1" fillId="0" borderId="0" xfId="42" applyNumberFormat="1" applyFont="1" applyFill="1" applyBorder="1" applyAlignment="1" applyProtection="1">
      <alignment/>
      <protection locked="0"/>
    </xf>
    <xf numFmtId="165" fontId="34" fillId="0" borderId="11" xfId="42" applyNumberFormat="1" applyFont="1" applyFill="1" applyBorder="1" applyAlignment="1" applyProtection="1">
      <alignment/>
      <protection locked="0"/>
    </xf>
    <xf numFmtId="165" fontId="29" fillId="0" borderId="11" xfId="42" applyNumberFormat="1" applyFont="1" applyFill="1" applyBorder="1" applyAlignment="1" applyProtection="1">
      <alignment/>
      <protection locked="0"/>
    </xf>
    <xf numFmtId="165" fontId="34" fillId="0" borderId="0" xfId="42" applyNumberFormat="1" applyFont="1" applyFill="1" applyBorder="1" applyAlignment="1" applyProtection="1">
      <alignment/>
      <protection locked="0"/>
    </xf>
    <xf numFmtId="165" fontId="21" fillId="0" borderId="0" xfId="42" applyNumberFormat="1" applyFont="1" applyFill="1" applyAlignment="1" applyProtection="1">
      <alignment/>
      <protection locked="0"/>
    </xf>
    <xf numFmtId="165" fontId="0" fillId="0" borderId="0" xfId="42" applyNumberFormat="1" applyFont="1" applyFill="1" applyAlignment="1" applyProtection="1">
      <alignment/>
      <protection locked="0"/>
    </xf>
    <xf numFmtId="165" fontId="1" fillId="17" borderId="0" xfId="42" applyNumberFormat="1" applyFont="1" applyFill="1" applyBorder="1" applyAlignment="1" applyProtection="1">
      <alignment/>
      <protection locked="0"/>
    </xf>
    <xf numFmtId="0" fontId="29" fillId="0" borderId="0" xfId="0" applyNumberFormat="1" applyFont="1" applyFill="1" applyBorder="1" applyAlignment="1">
      <alignment/>
    </xf>
    <xf numFmtId="3" fontId="30" fillId="0" borderId="48" xfId="0" applyNumberFormat="1" applyFont="1" applyFill="1" applyBorder="1" applyAlignment="1">
      <alignment/>
    </xf>
    <xf numFmtId="0" fontId="29" fillId="0" borderId="11" xfId="0" applyFont="1" applyFill="1" applyBorder="1" applyAlignment="1">
      <alignment/>
    </xf>
    <xf numFmtId="3" fontId="34" fillId="0" borderId="11" xfId="0" applyNumberFormat="1" applyFont="1" applyFill="1" applyBorder="1" applyAlignment="1">
      <alignment/>
    </xf>
    <xf numFmtId="3" fontId="29" fillId="0" borderId="0" xfId="0" applyNumberFormat="1" applyFont="1" applyFill="1" applyBorder="1" applyAlignment="1">
      <alignment/>
    </xf>
    <xf numFmtId="165" fontId="29" fillId="17" borderId="44" xfId="42" applyNumberFormat="1" applyFont="1" applyFill="1" applyBorder="1" applyAlignment="1" applyProtection="1">
      <alignment/>
      <protection locked="0"/>
    </xf>
    <xf numFmtId="0" fontId="29" fillId="17" borderId="0" xfId="60" applyFont="1" applyFill="1" applyAlignment="1">
      <alignment wrapText="1"/>
      <protection/>
    </xf>
    <xf numFmtId="0" fontId="29" fillId="17" borderId="0" xfId="58" applyFont="1" applyFill="1" applyAlignment="1">
      <alignment horizontal="left" vertical="top" wrapText="1"/>
      <protection/>
    </xf>
    <xf numFmtId="0" fontId="29" fillId="17" borderId="0" xfId="59" applyFont="1" applyFill="1" applyAlignment="1">
      <alignment horizontal="left" vertical="top" wrapText="1"/>
      <protection/>
    </xf>
    <xf numFmtId="0" fontId="29" fillId="17" borderId="0" xfId="59" applyFont="1" applyFill="1" applyAlignment="1">
      <alignment horizontal="left" wrapText="1"/>
      <protection/>
    </xf>
    <xf numFmtId="0" fontId="22" fillId="0" borderId="55" xfId="0" applyFont="1" applyFill="1" applyBorder="1" applyAlignment="1">
      <alignment horizontal="center"/>
    </xf>
    <xf numFmtId="0" fontId="29" fillId="0" borderId="0" xfId="59" applyFont="1" applyFill="1" applyAlignment="1">
      <alignment horizontal="left" vertical="top" wrapText="1"/>
      <protection/>
    </xf>
    <xf numFmtId="0" fontId="30" fillId="0" borderId="0" xfId="59" applyFont="1" applyFill="1" applyAlignment="1">
      <alignment horizontal="left" vertical="top" wrapText="1"/>
      <protection/>
    </xf>
    <xf numFmtId="0" fontId="29" fillId="0" borderId="0" xfId="58" applyFont="1" applyFill="1" applyAlignment="1">
      <alignment horizontal="left" vertical="top" wrapText="1"/>
      <protection/>
    </xf>
    <xf numFmtId="0" fontId="29" fillId="17" borderId="0" xfId="61" applyFont="1" applyFill="1">
      <alignment/>
      <protection locked="0"/>
    </xf>
    <xf numFmtId="3" fontId="29" fillId="17" borderId="0" xfId="61" applyNumberFormat="1" applyFont="1" applyFill="1">
      <alignment/>
      <protection locked="0"/>
    </xf>
    <xf numFmtId="0" fontId="41" fillId="21" borderId="12" xfId="61" applyFont="1" applyFill="1" applyBorder="1" applyAlignment="1">
      <alignment horizontal="center" vertical="center"/>
      <protection locked="0"/>
    </xf>
    <xf numFmtId="3" fontId="41" fillId="21" borderId="12" xfId="61" applyNumberFormat="1" applyFont="1" applyFill="1" applyBorder="1" applyAlignment="1">
      <alignment horizontal="center" vertical="center"/>
      <protection locked="0"/>
    </xf>
    <xf numFmtId="0" fontId="41" fillId="21" borderId="12" xfId="0" applyFont="1" applyFill="1" applyBorder="1" applyAlignment="1">
      <alignment horizontal="left" vertical="center"/>
    </xf>
    <xf numFmtId="0" fontId="41" fillId="21" borderId="12" xfId="0" applyFont="1" applyFill="1" applyBorder="1" applyAlignment="1">
      <alignment horizontal="center" vertical="center"/>
    </xf>
    <xf numFmtId="0" fontId="30" fillId="0" borderId="0" xfId="54" applyFont="1" applyFill="1" applyAlignment="1" applyProtection="1">
      <alignment vertical="top" wrapText="1"/>
      <protection/>
    </xf>
    <xf numFmtId="3" fontId="34" fillId="0" borderId="8" xfId="61" applyNumberFormat="1" applyFont="1" applyFill="1" applyBorder="1">
      <alignment/>
      <protection locked="0"/>
    </xf>
    <xf numFmtId="3" fontId="29" fillId="0" borderId="12" xfId="0" applyNumberFormat="1" applyFont="1" applyFill="1" applyBorder="1" applyAlignment="1" applyProtection="1">
      <alignment/>
      <protection/>
    </xf>
    <xf numFmtId="3" fontId="36" fillId="0" borderId="12" xfId="61" applyNumberFormat="1" applyFont="1" applyFill="1" applyBorder="1">
      <alignment/>
      <protection locked="0"/>
    </xf>
    <xf numFmtId="3" fontId="29" fillId="0" borderId="0" xfId="0" applyNumberFormat="1"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Broadband by LA wards V1" xfId="58"/>
    <cellStyle name="Normal_BS1_Market_Size" xfId="59"/>
    <cellStyle name="Normal_BS1_Market_Size 2" xfId="60"/>
    <cellStyle name="Normal_ISP Analysis 070618"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ISP Market Shares Q2 2016</a:t>
            </a:r>
          </a:p>
        </c:rich>
      </c:tx>
      <c:layout>
        <c:manualLayout>
          <c:xMode val="factor"/>
          <c:yMode val="factor"/>
          <c:x val="-0.04725"/>
          <c:y val="0.0015"/>
        </c:manualLayout>
      </c:layout>
      <c:spPr>
        <a:noFill/>
        <a:ln w="3175">
          <a:noFill/>
        </a:ln>
      </c:spPr>
    </c:title>
    <c:plotArea>
      <c:layout>
        <c:manualLayout>
          <c:xMode val="edge"/>
          <c:yMode val="edge"/>
          <c:x val="0.30525"/>
          <c:y val="0.142"/>
          <c:w val="0.472"/>
          <c:h val="0.721"/>
        </c:manualLayout>
      </c:layout>
      <c:pieChart>
        <c:varyColors val="1"/>
        <c:ser>
          <c:idx val="1"/>
          <c:order val="0"/>
          <c:spPr>
            <a:solidFill>
              <a:srgbClr val="E46C0A"/>
            </a:soli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a:effectLst>
                <a:outerShdw dist="35921" dir="2700000" algn="br">
                  <a:prstClr val="black"/>
                </a:outerShdw>
              </a:effectLst>
            </c:spPr>
          </c:dPt>
          <c:dPt>
            <c:idx val="1"/>
            <c:spPr>
              <a:solidFill>
                <a:srgbClr val="00308F"/>
              </a:solidFill>
              <a:ln w="3175">
                <a:noFill/>
              </a:ln>
              <a:effectLst>
                <a:outerShdw dist="35921" dir="2700000" algn="br">
                  <a:prstClr val="black"/>
                </a:outerShdw>
              </a:effectLst>
            </c:spPr>
          </c:dPt>
          <c:dPt>
            <c:idx val="2"/>
            <c:spPr>
              <a:solidFill>
                <a:srgbClr val="C6C8CB"/>
              </a:solidFill>
              <a:ln w="3175">
                <a:noFill/>
              </a:ln>
              <a:effectLst>
                <a:outerShdw dist="35921" dir="2700000" algn="br">
                  <a:prstClr val="black"/>
                </a:outerShdw>
              </a:effectLst>
            </c:spPr>
          </c:dPt>
          <c:dPt>
            <c:idx val="3"/>
            <c:spPr>
              <a:solidFill>
                <a:srgbClr val="F1C500"/>
              </a:solidFill>
              <a:ln w="3175">
                <a:noFill/>
              </a:ln>
              <a:effectLst>
                <a:outerShdw dist="35921" dir="2700000" algn="br">
                  <a:prstClr val="black"/>
                </a:outerShdw>
              </a:effectLst>
            </c:spPr>
          </c:dPt>
          <c:dPt>
            <c:idx val="4"/>
            <c:spPr>
              <a:solidFill>
                <a:srgbClr val="76AD00"/>
              </a:solidFill>
              <a:ln w="3175">
                <a:noFill/>
              </a:ln>
              <a:effectLst>
                <a:outerShdw dist="35921" dir="2700000" algn="br">
                  <a:prstClr val="black"/>
                </a:outerShdw>
              </a:effectLst>
            </c:spPr>
          </c:dPt>
          <c:dLbls>
            <c:dLbl>
              <c:idx val="0"/>
              <c:txPr>
                <a:bodyPr vert="horz" rot="0" anchor="ctr"/>
                <a:lstStyle/>
                <a:p>
                  <a:pPr algn="ctr">
                    <a:defRPr lang="en-US" cap="none" sz="1200" b="0" i="0" u="none" baseline="0">
                      <a:solidFill>
                        <a:srgbClr val="FFFFFF"/>
                      </a:solidFill>
                    </a:defRPr>
                  </a:pPr>
                </a:p>
              </c:txPr>
              <c:numFmt formatCode="General" sourceLinked="1"/>
              <c:spPr>
                <a:noFill/>
                <a:ln w="3175">
                  <a:noFill/>
                </a:ln>
              </c:spPr>
              <c:showLegendKey val="0"/>
              <c:showVal val="1"/>
              <c:showBubbleSize val="0"/>
              <c:showCatName val="1"/>
              <c:showSerName val="0"/>
              <c:showPercent val="0"/>
            </c:dLbl>
            <c:dLbl>
              <c:idx val="1"/>
              <c:txPr>
                <a:bodyPr vert="horz" rot="0" anchor="ctr"/>
                <a:lstStyle/>
                <a:p>
                  <a:pPr algn="ctr">
                    <a:defRPr lang="en-US" cap="none" sz="1200" b="0" i="0" u="none" baseline="0">
                      <a:solidFill>
                        <a:srgbClr val="FFFFFF"/>
                      </a:solidFill>
                    </a:defRPr>
                  </a:pPr>
                </a:p>
              </c:txPr>
              <c:numFmt formatCode="General" sourceLinked="1"/>
              <c:spPr>
                <a:noFill/>
                <a:ln w="3175">
                  <a:noFill/>
                </a:ln>
              </c:spPr>
              <c:showLegendKey val="0"/>
              <c:showVal val="1"/>
              <c:showBubbleSize val="0"/>
              <c:showCatName val="1"/>
              <c:showSerName val="0"/>
              <c:showPercent val="0"/>
            </c:dLbl>
            <c:dLbl>
              <c:idx val="4"/>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5"/>
              <c:tx>
                <c:rich>
                  <a:bodyPr vert="horz" rot="0" anchor="ctr"/>
                  <a:lstStyle/>
                  <a:p>
                    <a:pPr algn="ctr">
                      <a:defRPr/>
                    </a:pPr>
                    <a:r>
                      <a:rPr lang="en-US" cap="none" sz="1200" b="0" i="0" u="none" baseline="0">
                        <a:solidFill>
                          <a:srgbClr val="000000"/>
                        </a:solidFill>
                      </a:rPr>
                      <a:t>Smaller players, 8.1%</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1"/>
            <c:showSerName val="0"/>
            <c:showLeaderLines val="1"/>
            <c:showPercent val="0"/>
          </c:dLbls>
          <c:cat>
            <c:strRef>
              <c:f>'ISP broadband retail totals'!$F$87:$F$91</c:f>
              <c:strCache>
                <c:ptCount val="5"/>
                <c:pt idx="0">
                  <c:v>BT</c:v>
                </c:pt>
                <c:pt idx="1">
                  <c:v>TalkTalk</c:v>
                </c:pt>
                <c:pt idx="2">
                  <c:v>Virgin Media</c:v>
                </c:pt>
                <c:pt idx="3">
                  <c:v>Sky</c:v>
                </c:pt>
                <c:pt idx="4">
                  <c:v>Smaller players</c:v>
                </c:pt>
              </c:strCache>
            </c:strRef>
          </c:cat>
          <c:val>
            <c:numRef>
              <c:f>'ISP broadband retail totals'!$G$87:$G$91</c:f>
              <c:numCache>
                <c:ptCount val="5"/>
                <c:pt idx="0">
                  <c:v>0.3633515865993926</c:v>
                </c:pt>
                <c:pt idx="1">
                  <c:v>0.12582000207242322</c:v>
                </c:pt>
                <c:pt idx="2">
                  <c:v>0.1916194393298102</c:v>
                </c:pt>
                <c:pt idx="3">
                  <c:v>0.23227081788979492</c:v>
                </c:pt>
                <c:pt idx="4">
                  <c:v>0.08693815410857908</c:v>
                </c:pt>
              </c:numCache>
            </c:numRef>
          </c:val>
        </c:ser>
      </c:pieChart>
      <c:spPr>
        <a:noFill/>
        <a:ln>
          <a:noFill/>
        </a:ln>
      </c:spPr>
    </c:plotArea>
    <c:plotVisOnly val="1"/>
    <c:dispBlanksAs val="zero"/>
    <c:showDLblsOverMax val="0"/>
  </c:chart>
  <c:spPr>
    <a:noFill/>
    <a:ln w="3175">
      <a:solidFill>
        <a:srgbClr val="C0C0C0"/>
      </a:solidFill>
    </a:ln>
  </c:spPr>
  <c:txPr>
    <a:bodyPr vert="horz" rot="0"/>
    <a:lstStyle/>
    <a:p>
      <a:pPr>
        <a:defRPr lang="en-US" cap="none" sz="12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ISP market shares 2013-2016</a:t>
            </a:r>
          </a:p>
        </c:rich>
      </c:tx>
      <c:layout>
        <c:manualLayout>
          <c:xMode val="factor"/>
          <c:yMode val="factor"/>
          <c:x val="-0.036"/>
          <c:y val="0.0015"/>
        </c:manualLayout>
      </c:layout>
      <c:spPr>
        <a:noFill/>
        <a:ln w="3175">
          <a:noFill/>
        </a:ln>
      </c:spPr>
    </c:title>
    <c:plotArea>
      <c:layout>
        <c:manualLayout>
          <c:xMode val="edge"/>
          <c:yMode val="edge"/>
          <c:x val="0.023"/>
          <c:y val="0.1245"/>
          <c:w val="0.96575"/>
          <c:h val="0.79775"/>
        </c:manualLayout>
      </c:layout>
      <c:barChart>
        <c:barDir val="col"/>
        <c:grouping val="percentStacked"/>
        <c:varyColors val="0"/>
        <c:ser>
          <c:idx val="1"/>
          <c:order val="0"/>
          <c:tx>
            <c:strRef>
              <c:f>'ISP broadband retail totals'!$A$22</c:f>
              <c:strCache>
                <c:ptCount val="1"/>
                <c:pt idx="0">
                  <c:v>BT</c:v>
                </c:pt>
              </c:strCache>
            </c:strRef>
          </c:tx>
          <c:spPr>
            <a:solidFill>
              <a:srgbClr val="E46C0A"/>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'ISP broadband retail totals'!$AA$21:$AL$21</c:f>
              <c:strCache>
                <c:ptCount val="12"/>
                <c:pt idx="0">
                  <c:v>Q3 2013</c:v>
                </c:pt>
                <c:pt idx="1">
                  <c:v>Q4 2013</c:v>
                </c:pt>
                <c:pt idx="2">
                  <c:v>Q1 2014</c:v>
                </c:pt>
                <c:pt idx="3">
                  <c:v>Q2 2014</c:v>
                </c:pt>
                <c:pt idx="4">
                  <c:v>Q3 2014</c:v>
                </c:pt>
                <c:pt idx="5">
                  <c:v>Q4 2014</c:v>
                </c:pt>
                <c:pt idx="6">
                  <c:v>Q1 2015</c:v>
                </c:pt>
                <c:pt idx="7">
                  <c:v>Q2 2015</c:v>
                </c:pt>
                <c:pt idx="8">
                  <c:v>Q3 2015</c:v>
                </c:pt>
                <c:pt idx="9">
                  <c:v>Q4 2015</c:v>
                </c:pt>
                <c:pt idx="10">
                  <c:v>Q1 2016</c:v>
                </c:pt>
                <c:pt idx="11">
                  <c:v>Q2 2016</c:v>
                </c:pt>
              </c:strCache>
            </c:strRef>
          </c:cat>
          <c:val>
            <c:numRef>
              <c:f>'ISP broadband retail totals'!$AA$22:$AL$22</c:f>
              <c:numCache>
                <c:ptCount val="12"/>
                <c:pt idx="0">
                  <c:v>0.30963374167089236</c:v>
                </c:pt>
                <c:pt idx="1">
                  <c:v>0.3121310151390785</c:v>
                </c:pt>
                <c:pt idx="2">
                  <c:v>0.31607735885915217</c:v>
                </c:pt>
                <c:pt idx="3">
                  <c:v>0.3183079893796766</c:v>
                </c:pt>
                <c:pt idx="4">
                  <c:v>0.3188888177686744</c:v>
                </c:pt>
                <c:pt idx="5">
                  <c:v>0.319341799199963</c:v>
                </c:pt>
                <c:pt idx="6">
                  <c:v>0.32064553141602853</c:v>
                </c:pt>
                <c:pt idx="7">
                  <c:v>0.32187875459841536</c:v>
                </c:pt>
                <c:pt idx="8">
                  <c:v>0.32236947084599993</c:v>
                </c:pt>
                <c:pt idx="9">
                  <c:v>0.3237758188539891</c:v>
                </c:pt>
                <c:pt idx="10">
                  <c:v>0.3630982023807611</c:v>
                </c:pt>
                <c:pt idx="11">
                  <c:v>0.3633515865993926</c:v>
                </c:pt>
              </c:numCache>
            </c:numRef>
          </c:val>
        </c:ser>
        <c:ser>
          <c:idx val="2"/>
          <c:order val="1"/>
          <c:tx>
            <c:strRef>
              <c:f>'ISP broadband retail totals'!$A$23</c:f>
              <c:strCache>
                <c:ptCount val="1"/>
                <c:pt idx="0">
                  <c:v>TalkTalk </c:v>
                </c:pt>
              </c:strCache>
            </c:strRef>
          </c:tx>
          <c:spPr>
            <a:solidFill>
              <a:srgbClr val="00308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'ISP broadband retail totals'!$AA$21:$AL$21</c:f>
              <c:strCache>
                <c:ptCount val="12"/>
                <c:pt idx="0">
                  <c:v>Q3 2013</c:v>
                </c:pt>
                <c:pt idx="1">
                  <c:v>Q4 2013</c:v>
                </c:pt>
                <c:pt idx="2">
                  <c:v>Q1 2014</c:v>
                </c:pt>
                <c:pt idx="3">
                  <c:v>Q2 2014</c:v>
                </c:pt>
                <c:pt idx="4">
                  <c:v>Q3 2014</c:v>
                </c:pt>
                <c:pt idx="5">
                  <c:v>Q4 2014</c:v>
                </c:pt>
                <c:pt idx="6">
                  <c:v>Q1 2015</c:v>
                </c:pt>
                <c:pt idx="7">
                  <c:v>Q2 2015</c:v>
                </c:pt>
                <c:pt idx="8">
                  <c:v>Q3 2015</c:v>
                </c:pt>
                <c:pt idx="9">
                  <c:v>Q4 2015</c:v>
                </c:pt>
                <c:pt idx="10">
                  <c:v>Q1 2016</c:v>
                </c:pt>
                <c:pt idx="11">
                  <c:v>Q2 2016</c:v>
                </c:pt>
              </c:strCache>
            </c:strRef>
          </c:cat>
          <c:val>
            <c:numRef>
              <c:f>'ISP broadband retail totals'!$AA$23:$AL$23</c:f>
              <c:numCache>
                <c:ptCount val="12"/>
                <c:pt idx="0">
                  <c:v>0.1813054347149199</c:v>
                </c:pt>
                <c:pt idx="1">
                  <c:v>0.1792196505150974</c:v>
                </c:pt>
                <c:pt idx="2">
                  <c:v>0.17768227301339237</c:v>
                </c:pt>
                <c:pt idx="3">
                  <c:v>0.17684735009137617</c:v>
                </c:pt>
                <c:pt idx="4">
                  <c:v>0.17572382598305916</c:v>
                </c:pt>
                <c:pt idx="5">
                  <c:v>0.17384610854760893</c:v>
                </c:pt>
                <c:pt idx="6">
                  <c:v>0.14300799015572904</c:v>
                </c:pt>
                <c:pt idx="7">
                  <c:v>0.1396762220121138</c:v>
                </c:pt>
                <c:pt idx="8">
                  <c:v>0.13608336845206193</c:v>
                </c:pt>
                <c:pt idx="9">
                  <c:v>0.12904871619405492</c:v>
                </c:pt>
                <c:pt idx="10">
                  <c:v>0.12715063695802342</c:v>
                </c:pt>
                <c:pt idx="11">
                  <c:v>0.12582000207242322</c:v>
                </c:pt>
              </c:numCache>
            </c:numRef>
          </c:val>
        </c:ser>
        <c:ser>
          <c:idx val="0"/>
          <c:order val="2"/>
          <c:tx>
            <c:strRef>
              <c:f>'ISP broadband retail totals'!$A$24</c:f>
              <c:strCache>
                <c:ptCount val="1"/>
                <c:pt idx="0">
                  <c:v>Everything Everywhere (Orange)</c:v>
                </c:pt>
              </c:strCache>
            </c:strRef>
          </c:tx>
          <c:spPr>
            <a:solidFill>
              <a:srgbClr val="C6C8C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'ISP broadband retail totals'!$AA$21:$AL$21</c:f>
              <c:strCache>
                <c:ptCount val="12"/>
                <c:pt idx="0">
                  <c:v>Q3 2013</c:v>
                </c:pt>
                <c:pt idx="1">
                  <c:v>Q4 2013</c:v>
                </c:pt>
                <c:pt idx="2">
                  <c:v>Q1 2014</c:v>
                </c:pt>
                <c:pt idx="3">
                  <c:v>Q2 2014</c:v>
                </c:pt>
                <c:pt idx="4">
                  <c:v>Q3 2014</c:v>
                </c:pt>
                <c:pt idx="5">
                  <c:v>Q4 2014</c:v>
                </c:pt>
                <c:pt idx="6">
                  <c:v>Q1 2015</c:v>
                </c:pt>
                <c:pt idx="7">
                  <c:v>Q2 2015</c:v>
                </c:pt>
                <c:pt idx="8">
                  <c:v>Q3 2015</c:v>
                </c:pt>
                <c:pt idx="9">
                  <c:v>Q4 2015</c:v>
                </c:pt>
                <c:pt idx="10">
                  <c:v>Q1 2016</c:v>
                </c:pt>
                <c:pt idx="11">
                  <c:v>Q2 2016</c:v>
                </c:pt>
              </c:strCache>
            </c:strRef>
          </c:cat>
          <c:val>
            <c:numRef>
              <c:f>'ISP broadband retail totals'!$AA$24:$AL$24</c:f>
              <c:numCache>
                <c:ptCount val="12"/>
                <c:pt idx="0">
                  <c:v>0.031759587926018844</c:v>
                </c:pt>
                <c:pt idx="1">
                  <c:v>0.031867123750663896</c:v>
                </c:pt>
                <c:pt idx="2">
                  <c:v>0.03234138612142128</c:v>
                </c:pt>
                <c:pt idx="3">
                  <c:v>0.03340402055101548</c:v>
                </c:pt>
                <c:pt idx="4">
                  <c:v>0.03383899805841815</c:v>
                </c:pt>
                <c:pt idx="5">
                  <c:v>0.03508048742528571</c:v>
                </c:pt>
                <c:pt idx="6">
                  <c:v>0.03674972770280944</c:v>
                </c:pt>
                <c:pt idx="7">
                  <c:v>0.037943378075416076</c:v>
                </c:pt>
                <c:pt idx="8">
                  <c:v>0.03792822686562279</c:v>
                </c:pt>
                <c:pt idx="9">
                  <c:v>0.03777924449609452</c:v>
                </c:pt>
                <c:pt idx="10">
                  <c:v>0</c:v>
                </c:pt>
                <c:pt idx="11">
                  <c:v>0</c:v>
                </c:pt>
              </c:numCache>
            </c:numRef>
          </c:val>
        </c:ser>
        <c:ser>
          <c:idx val="3"/>
          <c:order val="3"/>
          <c:tx>
            <c:strRef>
              <c:f>'ISP broadband retail totals'!$A$25</c:f>
              <c:strCache>
                <c:ptCount val="1"/>
                <c:pt idx="0">
                  <c:v>Sky</c:v>
                </c:pt>
              </c:strCache>
            </c:strRef>
          </c:tx>
          <c:spPr>
            <a:solidFill>
              <a:srgbClr val="F1C5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'ISP broadband retail totals'!$AA$21:$AL$21</c:f>
              <c:strCache>
                <c:ptCount val="12"/>
                <c:pt idx="0">
                  <c:v>Q3 2013</c:v>
                </c:pt>
                <c:pt idx="1">
                  <c:v>Q4 2013</c:v>
                </c:pt>
                <c:pt idx="2">
                  <c:v>Q1 2014</c:v>
                </c:pt>
                <c:pt idx="3">
                  <c:v>Q2 2014</c:v>
                </c:pt>
                <c:pt idx="4">
                  <c:v>Q3 2014</c:v>
                </c:pt>
                <c:pt idx="5">
                  <c:v>Q4 2014</c:v>
                </c:pt>
                <c:pt idx="6">
                  <c:v>Q1 2015</c:v>
                </c:pt>
                <c:pt idx="7">
                  <c:v>Q2 2015</c:v>
                </c:pt>
                <c:pt idx="8">
                  <c:v>Q3 2015</c:v>
                </c:pt>
                <c:pt idx="9">
                  <c:v>Q4 2015</c:v>
                </c:pt>
                <c:pt idx="10">
                  <c:v>Q1 2016</c:v>
                </c:pt>
                <c:pt idx="11">
                  <c:v>Q2 2016</c:v>
                </c:pt>
              </c:strCache>
            </c:strRef>
          </c:cat>
          <c:val>
            <c:numRef>
              <c:f>'ISP broadband retail totals'!$AA$25:$AL$25</c:f>
              <c:numCache>
                <c:ptCount val="12"/>
                <c:pt idx="0">
                  <c:v>0.22227263426654922</c:v>
                </c:pt>
                <c:pt idx="1">
                  <c:v>0.2232893368038943</c:v>
                </c:pt>
                <c:pt idx="2">
                  <c:v>0.22313385860953747</c:v>
                </c:pt>
                <c:pt idx="3">
                  <c:v>0.22313885728078342</c:v>
                </c:pt>
                <c:pt idx="4">
                  <c:v>0.22364462651219355</c:v>
                </c:pt>
                <c:pt idx="5">
                  <c:v>0.22467916496662307</c:v>
                </c:pt>
                <c:pt idx="6">
                  <c:v>0.2259443100280196</c:v>
                </c:pt>
                <c:pt idx="7">
                  <c:v>0.22786670685334204</c:v>
                </c:pt>
                <c:pt idx="8">
                  <c:v>0.23125171331661273</c:v>
                </c:pt>
                <c:pt idx="9">
                  <c:v>0.23400455942436255</c:v>
                </c:pt>
                <c:pt idx="10">
                  <c:v>0.23357804944657745</c:v>
                </c:pt>
                <c:pt idx="11">
                  <c:v>0.23227081788979492</c:v>
                </c:pt>
              </c:numCache>
            </c:numRef>
          </c:val>
        </c:ser>
        <c:ser>
          <c:idx val="4"/>
          <c:order val="4"/>
          <c:tx>
            <c:strRef>
              <c:f>'ISP broadband retail totals'!$A$26</c:f>
              <c:strCache>
                <c:ptCount val="1"/>
                <c:pt idx="0">
                  <c:v>Virgin Media</c:v>
                </c:pt>
              </c:strCache>
            </c:strRef>
          </c:tx>
          <c:spPr>
            <a:solidFill>
              <a:srgbClr val="76AD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'ISP broadband retail totals'!$AA$21:$AL$21</c:f>
              <c:strCache>
                <c:ptCount val="12"/>
                <c:pt idx="0">
                  <c:v>Q3 2013</c:v>
                </c:pt>
                <c:pt idx="1">
                  <c:v>Q4 2013</c:v>
                </c:pt>
                <c:pt idx="2">
                  <c:v>Q1 2014</c:v>
                </c:pt>
                <c:pt idx="3">
                  <c:v>Q2 2014</c:v>
                </c:pt>
                <c:pt idx="4">
                  <c:v>Q3 2014</c:v>
                </c:pt>
                <c:pt idx="5">
                  <c:v>Q4 2014</c:v>
                </c:pt>
                <c:pt idx="6">
                  <c:v>Q1 2015</c:v>
                </c:pt>
                <c:pt idx="7">
                  <c:v>Q2 2015</c:v>
                </c:pt>
                <c:pt idx="8">
                  <c:v>Q3 2015</c:v>
                </c:pt>
                <c:pt idx="9">
                  <c:v>Q4 2015</c:v>
                </c:pt>
                <c:pt idx="10">
                  <c:v>Q1 2016</c:v>
                </c:pt>
                <c:pt idx="11">
                  <c:v>Q2 2016</c:v>
                </c:pt>
              </c:strCache>
            </c:strRef>
          </c:cat>
          <c:val>
            <c:numRef>
              <c:f>'ISP broadband retail totals'!$AA$26:$AL$26</c:f>
              <c:numCache>
                <c:ptCount val="12"/>
                <c:pt idx="0">
                  <c:v>0.19965838426432517</c:v>
                </c:pt>
                <c:pt idx="1">
                  <c:v>0.1979843824757156</c:v>
                </c:pt>
                <c:pt idx="2">
                  <c:v>0.19692214191139762</c:v>
                </c:pt>
                <c:pt idx="3">
                  <c:v>0.19500189648632807</c:v>
                </c:pt>
                <c:pt idx="4">
                  <c:v>0.19466171669973756</c:v>
                </c:pt>
                <c:pt idx="5">
                  <c:v>0.1945747227001039</c:v>
                </c:pt>
                <c:pt idx="6">
                  <c:v>0.1913937458947561</c:v>
                </c:pt>
                <c:pt idx="7">
                  <c:v>0.188709470980954</c:v>
                </c:pt>
                <c:pt idx="8">
                  <c:v>0.18926471611110884</c:v>
                </c:pt>
                <c:pt idx="9">
                  <c:v>0.19010693996218025</c:v>
                </c:pt>
                <c:pt idx="10">
                  <c:v>0.19138058442705908</c:v>
                </c:pt>
                <c:pt idx="11">
                  <c:v>0.1916194393298102</c:v>
                </c:pt>
              </c:numCache>
            </c:numRef>
          </c:val>
        </c:ser>
        <c:ser>
          <c:idx val="5"/>
          <c:order val="5"/>
          <c:tx>
            <c:strRef>
              <c:f>'ISP broadband retail totals'!$A$28</c:f>
              <c:strCache>
                <c:ptCount val="1"/>
                <c:pt idx="0">
                  <c:v>Smaller players</c:v>
                </c:pt>
              </c:strCache>
            </c:strRef>
          </c:tx>
          <c:spPr>
            <a:solidFill>
              <a:srgbClr val="007DCA"/>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'ISP broadband retail totals'!$AA$21:$AL$21</c:f>
              <c:strCache>
                <c:ptCount val="12"/>
                <c:pt idx="0">
                  <c:v>Q3 2013</c:v>
                </c:pt>
                <c:pt idx="1">
                  <c:v>Q4 2013</c:v>
                </c:pt>
                <c:pt idx="2">
                  <c:v>Q1 2014</c:v>
                </c:pt>
                <c:pt idx="3">
                  <c:v>Q2 2014</c:v>
                </c:pt>
                <c:pt idx="4">
                  <c:v>Q3 2014</c:v>
                </c:pt>
                <c:pt idx="5">
                  <c:v>Q4 2014</c:v>
                </c:pt>
                <c:pt idx="6">
                  <c:v>Q1 2015</c:v>
                </c:pt>
                <c:pt idx="7">
                  <c:v>Q2 2015</c:v>
                </c:pt>
                <c:pt idx="8">
                  <c:v>Q3 2015</c:v>
                </c:pt>
                <c:pt idx="9">
                  <c:v>Q4 2015</c:v>
                </c:pt>
                <c:pt idx="10">
                  <c:v>Q1 2016</c:v>
                </c:pt>
                <c:pt idx="11">
                  <c:v>Q2 2016</c:v>
                </c:pt>
              </c:strCache>
            </c:strRef>
          </c:cat>
          <c:val>
            <c:numRef>
              <c:f>'ISP broadband retail totals'!$AA$28:$AL$28</c:f>
              <c:numCache>
                <c:ptCount val="12"/>
                <c:pt idx="0">
                  <c:v>0.05537021715729462</c:v>
                </c:pt>
                <c:pt idx="1">
                  <c:v>0.05550849131555036</c:v>
                </c:pt>
                <c:pt idx="2">
                  <c:v>0.05384298148509914</c:v>
                </c:pt>
                <c:pt idx="3">
                  <c:v>0.05329988621082038</c:v>
                </c:pt>
                <c:pt idx="4">
                  <c:v>0.05324201497791725</c:v>
                </c:pt>
                <c:pt idx="5">
                  <c:v>0.05247771716041538</c:v>
                </c:pt>
                <c:pt idx="6">
                  <c:v>0.08225869480265724</c:v>
                </c:pt>
                <c:pt idx="7">
                  <c:v>0.08392546747975871</c:v>
                </c:pt>
                <c:pt idx="8">
                  <c:v>0.08310250440859379</c:v>
                </c:pt>
                <c:pt idx="9">
                  <c:v>0.08528472106931861</c:v>
                </c:pt>
                <c:pt idx="10">
                  <c:v>0.08479252678757887</c:v>
                </c:pt>
                <c:pt idx="11">
                  <c:v>0.08693815410857908</c:v>
                </c:pt>
              </c:numCache>
            </c:numRef>
          </c:val>
        </c:ser>
        <c:overlap val="100"/>
        <c:axId val="34029475"/>
        <c:axId val="37829820"/>
      </c:barChart>
      <c:catAx>
        <c:axId val="34029475"/>
        <c:scaling>
          <c:orientation val="minMax"/>
        </c:scaling>
        <c:axPos val="b"/>
        <c:delete val="0"/>
        <c:numFmt formatCode="General" sourceLinked="1"/>
        <c:majorTickMark val="out"/>
        <c:minorTickMark val="none"/>
        <c:tickLblPos val="nextTo"/>
        <c:spPr>
          <a:ln w="3175">
            <a:solidFill>
              <a:srgbClr val="808080"/>
            </a:solidFill>
          </a:ln>
        </c:spPr>
        <c:crossAx val="37829820"/>
        <c:crosses val="autoZero"/>
        <c:auto val="1"/>
        <c:lblOffset val="100"/>
        <c:tickLblSkip val="1"/>
        <c:noMultiLvlLbl val="0"/>
      </c:catAx>
      <c:valAx>
        <c:axId val="37829820"/>
        <c:scaling>
          <c:orientation val="minMax"/>
        </c:scaling>
        <c:axPos val="l"/>
        <c:title>
          <c:tx>
            <c:rich>
              <a:bodyPr vert="horz" rot="-5400000" anchor="ctr"/>
              <a:lstStyle/>
              <a:p>
                <a:pPr algn="ctr">
                  <a:defRPr/>
                </a:pPr>
                <a:r>
                  <a:rPr lang="en-US" cap="none" sz="1400" b="1" i="0" u="none" baseline="0">
                    <a:solidFill>
                      <a:srgbClr val="000000"/>
                    </a:solidFill>
                  </a:rPr>
                  <a:t>ISP Market Share</a:t>
                </a:r>
              </a:p>
            </c:rich>
          </c:tx>
          <c:layout>
            <c:manualLayout>
              <c:xMode val="factor"/>
              <c:yMode val="factor"/>
              <c:x val="-0.00725"/>
              <c:y val="-0.000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4029475"/>
        <c:crossesAt val="1"/>
        <c:crossBetween val="between"/>
        <c:dispUnits/>
      </c:valAx>
      <c:spPr>
        <a:solidFill>
          <a:srgbClr val="FFFFFF"/>
        </a:solidFill>
        <a:ln w="3175">
          <a:noFill/>
        </a:ln>
      </c:spPr>
    </c:plotArea>
    <c:legend>
      <c:legendPos val="t"/>
      <c:layout>
        <c:manualLayout>
          <c:xMode val="edge"/>
          <c:yMode val="edge"/>
          <c:x val="0.105"/>
          <c:y val="0.9175"/>
          <c:w val="0.70425"/>
          <c:h val="0.04025"/>
        </c:manualLayout>
      </c:layout>
      <c:overlay val="0"/>
      <c:spPr>
        <a:noFill/>
        <a:ln w="3175">
          <a:noFill/>
        </a:ln>
      </c:spPr>
      <c:txPr>
        <a:bodyPr vert="horz" rot="0"/>
        <a:lstStyle/>
        <a:p>
          <a:pPr>
            <a:defRPr lang="en-US" cap="none" sz="780" b="0" i="0" u="none" baseline="0">
              <a:solidFill>
                <a:srgbClr val="000000"/>
              </a:solidFill>
            </a:defRPr>
          </a:pPr>
        </a:p>
      </c:txPr>
    </c:legend>
    <c:plotVisOnly val="1"/>
    <c:dispBlanksAs val="gap"/>
    <c:showDLblsOverMax val="0"/>
  </c:chart>
  <c:spPr>
    <a:noFill/>
    <a:ln w="3175">
      <a:solidFill>
        <a:srgbClr val="C0C0C0"/>
      </a:solidFill>
    </a:ln>
  </c:spPr>
  <c:txPr>
    <a:bodyPr vert="horz" rot="0"/>
    <a:lstStyle/>
    <a:p>
      <a:pPr>
        <a:defRPr lang="en-US" cap="none" sz="12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tabColor indexed="26"/>
  </sheetPr>
  <sheetViews>
    <sheetView workbookViewId="0" zoomScale="11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indexed="26"/>
  </sheetPr>
  <sheetViews>
    <sheetView workbookViewId="0" zoomScale="90"/>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142875</xdr:rowOff>
    </xdr:from>
    <xdr:to>
      <xdr:col>1</xdr:col>
      <xdr:colOff>819150</xdr:colOff>
      <xdr:row>1</xdr:row>
      <xdr:rowOff>247650</xdr:rowOff>
    </xdr:to>
    <xdr:pic>
      <xdr:nvPicPr>
        <xdr:cNvPr id="1" name="Picture 2" descr="Final PT Logo Small"/>
        <xdr:cNvPicPr preferRelativeResize="1">
          <a:picLocks noChangeAspect="1"/>
        </xdr:cNvPicPr>
      </xdr:nvPicPr>
      <xdr:blipFill>
        <a:blip r:embed="rId1"/>
        <a:stretch>
          <a:fillRect/>
        </a:stretch>
      </xdr:blipFill>
      <xdr:spPr>
        <a:xfrm>
          <a:off x="371475" y="171450"/>
          <a:ext cx="2000250" cy="2667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0.79975</cdr:x>
      <cdr:y>0.834</cdr:y>
    </cdr:from>
    <cdr:to>
      <cdr:x>0.9875</cdr:x>
      <cdr:y>0.95475</cdr:y>
    </cdr:to>
    <cdr:sp>
      <cdr:nvSpPr>
        <cdr:cNvPr id="1" name="Text Box 1"/>
        <cdr:cNvSpPr txBox="1">
          <a:spLocks noChangeArrowheads="1"/>
        </cdr:cNvSpPr>
      </cdr:nvSpPr>
      <cdr:spPr>
        <a:xfrm>
          <a:off x="7486650" y="5114925"/>
          <a:ext cx="1762125" cy="742950"/>
        </a:xfrm>
        <a:prstGeom prst="rect">
          <a:avLst/>
        </a:prstGeom>
        <a:noFill/>
        <a:ln w="9525" cmpd="sng">
          <a:noFill/>
        </a:ln>
      </cdr:spPr>
      <cdr:txBody>
        <a:bodyPr vertOverflow="clip" wrap="square" lIns="27432" tIns="22860" rIns="0" bIns="0"/>
        <a:p>
          <a:pPr algn="l">
            <a:defRPr/>
          </a:pPr>
          <a:r>
            <a:rPr lang="en-US" cap="none" sz="900" b="0" i="1" u="none" baseline="0">
              <a:solidFill>
                <a:srgbClr val="000000"/>
              </a:solidFill>
            </a:rPr>
            <a:t>Source: Point Topic</a:t>
          </a:r>
        </a:p>
      </cdr:txBody>
    </cdr:sp>
  </cdr:relSizeAnchor>
  <cdr:relSizeAnchor xmlns:cdr="http://schemas.openxmlformats.org/drawingml/2006/chartDrawing">
    <cdr:from>
      <cdr:x>0.02975</cdr:x>
      <cdr:y>0.06675</cdr:y>
    </cdr:from>
    <cdr:to>
      <cdr:x>0.1555</cdr:x>
      <cdr:y>0.0955</cdr:y>
    </cdr:to>
    <cdr:pic>
      <cdr:nvPicPr>
        <cdr:cNvPr id="2" name="Picture 4" descr="Point Topic Logo - Toby.png"/>
        <cdr:cNvPicPr preferRelativeResize="1">
          <a:picLocks noChangeAspect="1"/>
        </cdr:cNvPicPr>
      </cdr:nvPicPr>
      <cdr:blipFill>
        <a:blip r:embed="rId1"/>
        <a:stretch>
          <a:fillRect/>
        </a:stretch>
      </cdr:blipFill>
      <cdr:spPr>
        <a:xfrm>
          <a:off x="276225" y="400050"/>
          <a:ext cx="1181100" cy="18097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34100"/>
    <xdr:graphicFrame>
      <xdr:nvGraphicFramePr>
        <xdr:cNvPr id="1" name="Shape 1025"/>
        <xdr:cNvGraphicFramePr/>
      </xdr:nvGraphicFramePr>
      <xdr:xfrm>
        <a:off x="0" y="0"/>
        <a:ext cx="9372600" cy="6134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0.8375</cdr:x>
      <cdr:y>0.9225</cdr:y>
    </cdr:from>
    <cdr:to>
      <cdr:x>0.98775</cdr:x>
      <cdr:y>0.9795</cdr:y>
    </cdr:to>
    <cdr:sp>
      <cdr:nvSpPr>
        <cdr:cNvPr id="1" name="Text Box 1"/>
        <cdr:cNvSpPr txBox="1">
          <a:spLocks noChangeArrowheads="1"/>
        </cdr:cNvSpPr>
      </cdr:nvSpPr>
      <cdr:spPr>
        <a:xfrm>
          <a:off x="7848600" y="5657850"/>
          <a:ext cx="1409700" cy="352425"/>
        </a:xfrm>
        <a:prstGeom prst="rect">
          <a:avLst/>
        </a:prstGeom>
        <a:noFill/>
        <a:ln w="9525" cmpd="sng">
          <a:noFill/>
        </a:ln>
      </cdr:spPr>
      <cdr:txBody>
        <a:bodyPr vertOverflow="clip" wrap="square" lIns="27432" tIns="22860" rIns="0" bIns="0"/>
        <a:p>
          <a:pPr algn="l">
            <a:defRPr/>
          </a:pPr>
          <a:r>
            <a:rPr lang="en-US" cap="none" sz="900" b="0" i="1" u="none" baseline="0">
              <a:solidFill>
                <a:srgbClr val="000000"/>
              </a:solidFill>
            </a:rPr>
            <a:t>Source: Point Topic</a:t>
          </a:r>
        </a:p>
      </cdr:txBody>
    </cdr:sp>
  </cdr:relSizeAnchor>
  <cdr:relSizeAnchor xmlns:cdr="http://schemas.openxmlformats.org/drawingml/2006/chartDrawing">
    <cdr:from>
      <cdr:x>0.032</cdr:x>
      <cdr:y>0.036</cdr:y>
    </cdr:from>
    <cdr:to>
      <cdr:x>0.15925</cdr:x>
      <cdr:y>0.06675</cdr:y>
    </cdr:to>
    <cdr:pic>
      <cdr:nvPicPr>
        <cdr:cNvPr id="2" name="Picture 4" descr="Point Topic Logo - Toby.png"/>
        <cdr:cNvPicPr preferRelativeResize="1">
          <a:picLocks noChangeAspect="1"/>
        </cdr:cNvPicPr>
      </cdr:nvPicPr>
      <cdr:blipFill>
        <a:blip r:embed="rId1"/>
        <a:stretch>
          <a:fillRect/>
        </a:stretch>
      </cdr:blipFill>
      <cdr:spPr>
        <a:xfrm>
          <a:off x="295275" y="219075"/>
          <a:ext cx="1190625" cy="19050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34100"/>
    <xdr:graphicFrame>
      <xdr:nvGraphicFramePr>
        <xdr:cNvPr id="1" name="Shape 1025"/>
        <xdr:cNvGraphicFramePr/>
      </xdr:nvGraphicFramePr>
      <xdr:xfrm>
        <a:off x="0" y="0"/>
        <a:ext cx="9372600" cy="6134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nelise.berendt@point-topic.com" TargetMode="External" /><Relationship Id="rId2" Type="http://schemas.openxmlformats.org/officeDocument/2006/relationships/hyperlink" Target="mailto:oliver.johnson@point-topic.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nnelise.berendt@point-topic.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sheetPr>
  <dimension ref="A2:G84"/>
  <sheetViews>
    <sheetView showRowColHeaders="0" tabSelected="1" zoomScale="80" zoomScaleNormal="80" workbookViewId="0" topLeftCell="A1">
      <selection activeCell="F19" sqref="F19"/>
    </sheetView>
  </sheetViews>
  <sheetFormatPr defaultColWidth="9.140625" defaultRowHeight="12.75"/>
  <cols>
    <col min="1" max="1" width="23.28125" style="8" customWidth="1"/>
    <col min="2" max="2" width="23.8515625" style="20" customWidth="1"/>
    <col min="3" max="3" width="80.7109375" style="20" customWidth="1"/>
    <col min="4" max="16384" width="9.140625" style="8" customWidth="1"/>
  </cols>
  <sheetData>
    <row r="2" spans="2:3" ht="31.5">
      <c r="B2" s="9"/>
      <c r="C2" s="10" t="s">
        <v>294</v>
      </c>
    </row>
    <row r="3" spans="2:3" ht="15">
      <c r="B3" s="9"/>
      <c r="C3" s="11"/>
    </row>
    <row r="4" spans="1:3" ht="30">
      <c r="A4" s="12"/>
      <c r="B4" s="13" t="s">
        <v>3</v>
      </c>
      <c r="C4" s="14" t="s">
        <v>295</v>
      </c>
    </row>
    <row r="5" spans="1:3" ht="15">
      <c r="A5" s="12"/>
      <c r="B5" s="13"/>
      <c r="C5" s="14"/>
    </row>
    <row r="6" spans="1:3" ht="15">
      <c r="A6" s="12"/>
      <c r="B6" s="13"/>
      <c r="C6" s="14" t="s">
        <v>4</v>
      </c>
    </row>
    <row r="7" spans="1:3" ht="15">
      <c r="A7" s="12"/>
      <c r="B7" s="13"/>
      <c r="C7" s="14"/>
    </row>
    <row r="8" spans="1:7" ht="15">
      <c r="A8" s="12"/>
      <c r="B8" s="13"/>
      <c r="C8" s="14" t="s">
        <v>296</v>
      </c>
      <c r="G8" s="249"/>
    </row>
    <row r="9" spans="2:3" ht="15">
      <c r="B9" s="9"/>
      <c r="C9" s="11"/>
    </row>
    <row r="10" spans="2:3" ht="15">
      <c r="B10" s="9" t="s">
        <v>0</v>
      </c>
      <c r="C10" s="11" t="s">
        <v>277</v>
      </c>
    </row>
    <row r="11" spans="2:3" ht="15">
      <c r="B11" s="9"/>
      <c r="C11" s="11" t="s">
        <v>1</v>
      </c>
    </row>
    <row r="12" spans="2:3" ht="15">
      <c r="B12" s="9"/>
      <c r="C12" s="11" t="s">
        <v>2</v>
      </c>
    </row>
    <row r="13" spans="2:3" ht="15">
      <c r="B13" s="9"/>
      <c r="C13" s="15"/>
    </row>
    <row r="14" spans="2:3" ht="15">
      <c r="B14" s="9" t="s">
        <v>177</v>
      </c>
      <c r="C14" s="11" t="s">
        <v>178</v>
      </c>
    </row>
    <row r="15" spans="2:3" ht="15">
      <c r="B15" s="9"/>
      <c r="C15" s="153" t="s">
        <v>297</v>
      </c>
    </row>
    <row r="16" spans="2:3" ht="15">
      <c r="B16" s="9"/>
      <c r="C16" s="11" t="s">
        <v>179</v>
      </c>
    </row>
    <row r="17" spans="2:3" ht="15">
      <c r="B17" s="9"/>
      <c r="C17" s="326" t="s">
        <v>327</v>
      </c>
    </row>
    <row r="18" spans="2:3" ht="15">
      <c r="B18" s="9"/>
      <c r="C18" s="16"/>
    </row>
    <row r="19" spans="2:3" ht="30">
      <c r="B19" s="9" t="s">
        <v>5</v>
      </c>
      <c r="C19" s="11" t="s">
        <v>6</v>
      </c>
    </row>
    <row r="20" spans="2:3" ht="15">
      <c r="B20" s="9"/>
      <c r="C20" s="11"/>
    </row>
    <row r="21" spans="2:3" ht="15">
      <c r="B21" s="9"/>
      <c r="C21" s="11" t="s">
        <v>203</v>
      </c>
    </row>
    <row r="22" spans="2:3" ht="15">
      <c r="B22" s="9"/>
      <c r="C22" s="11" t="s">
        <v>7</v>
      </c>
    </row>
    <row r="23" spans="2:3" ht="15">
      <c r="B23" s="9"/>
      <c r="C23" s="11" t="s">
        <v>190</v>
      </c>
    </row>
    <row r="24" spans="2:3" ht="15">
      <c r="B24" s="9"/>
      <c r="C24" s="11" t="s">
        <v>191</v>
      </c>
    </row>
    <row r="25" spans="2:3" ht="15">
      <c r="B25" s="9"/>
      <c r="C25" s="18" t="s">
        <v>77</v>
      </c>
    </row>
    <row r="26" spans="2:3" s="17" customFormat="1" ht="15">
      <c r="B26" s="9"/>
      <c r="C26" s="151" t="s">
        <v>202</v>
      </c>
    </row>
    <row r="27" spans="2:3" ht="15">
      <c r="B27" s="9"/>
      <c r="C27" s="19" t="s">
        <v>152</v>
      </c>
    </row>
    <row r="28" spans="2:3" ht="15">
      <c r="B28" s="9"/>
      <c r="C28" s="11"/>
    </row>
    <row r="29" spans="2:3" ht="15">
      <c r="B29" s="9"/>
      <c r="C29" s="9" t="s">
        <v>8</v>
      </c>
    </row>
    <row r="30" ht="15">
      <c r="B30" s="9"/>
    </row>
    <row r="31" spans="2:3" ht="15">
      <c r="B31" s="8"/>
      <c r="C31" s="9" t="s">
        <v>9</v>
      </c>
    </row>
    <row r="32" spans="2:3" ht="15">
      <c r="B32" s="8"/>
      <c r="C32" s="9"/>
    </row>
    <row r="33" spans="2:3" ht="60">
      <c r="B33" s="9" t="s">
        <v>10</v>
      </c>
      <c r="C33" s="11" t="s">
        <v>211</v>
      </c>
    </row>
    <row r="34" spans="2:3" ht="15">
      <c r="B34" s="8"/>
      <c r="C34" s="9"/>
    </row>
    <row r="35" spans="2:3" ht="30">
      <c r="B35" s="9" t="s">
        <v>11</v>
      </c>
      <c r="C35" s="20" t="s">
        <v>109</v>
      </c>
    </row>
    <row r="36" ht="15">
      <c r="B36" s="9"/>
    </row>
    <row r="37" spans="2:3" ht="45">
      <c r="B37" s="9" t="s">
        <v>106</v>
      </c>
      <c r="C37" s="20" t="s">
        <v>110</v>
      </c>
    </row>
    <row r="38" ht="15">
      <c r="B38" s="9"/>
    </row>
    <row r="39" spans="2:3" ht="45">
      <c r="B39" s="9" t="s">
        <v>106</v>
      </c>
      <c r="C39" s="20" t="s">
        <v>262</v>
      </c>
    </row>
    <row r="40" ht="15">
      <c r="B40" s="9"/>
    </row>
    <row r="41" spans="2:3" ht="60">
      <c r="B41" s="9"/>
      <c r="C41" s="194" t="s">
        <v>276</v>
      </c>
    </row>
    <row r="42" ht="15">
      <c r="B42" s="9"/>
    </row>
    <row r="43" spans="2:3" ht="75">
      <c r="B43" s="9"/>
      <c r="C43" s="194" t="s">
        <v>275</v>
      </c>
    </row>
    <row r="44" ht="15">
      <c r="B44" s="9"/>
    </row>
    <row r="45" spans="2:3" ht="60">
      <c r="B45" s="9"/>
      <c r="C45" s="194" t="s">
        <v>268</v>
      </c>
    </row>
    <row r="46" ht="15">
      <c r="B46" s="9"/>
    </row>
    <row r="47" spans="2:3" ht="45">
      <c r="B47" s="9"/>
      <c r="C47" s="194" t="s">
        <v>292</v>
      </c>
    </row>
    <row r="48" ht="15">
      <c r="B48" s="9"/>
    </row>
    <row r="49" spans="2:3" ht="75">
      <c r="B49" s="9" t="s">
        <v>187</v>
      </c>
      <c r="C49" s="15" t="s">
        <v>188</v>
      </c>
    </row>
    <row r="50" spans="2:3" ht="15">
      <c r="B50" s="9"/>
      <c r="C50" s="15"/>
    </row>
    <row r="51" spans="2:3" ht="30">
      <c r="B51" s="9" t="s">
        <v>286</v>
      </c>
      <c r="C51" s="15" t="s">
        <v>287</v>
      </c>
    </row>
    <row r="52" spans="2:3" ht="15">
      <c r="B52" s="9"/>
      <c r="C52" s="15"/>
    </row>
    <row r="53" spans="2:3" ht="30">
      <c r="B53" s="9" t="s">
        <v>33</v>
      </c>
      <c r="C53" s="15" t="s">
        <v>230</v>
      </c>
    </row>
    <row r="54" spans="2:3" ht="15">
      <c r="B54" s="9"/>
      <c r="C54" s="15"/>
    </row>
    <row r="55" spans="2:3" ht="30">
      <c r="B55" s="67" t="s">
        <v>225</v>
      </c>
      <c r="C55" s="190" t="s">
        <v>226</v>
      </c>
    </row>
    <row r="56" spans="2:3" ht="15">
      <c r="B56" s="9"/>
      <c r="C56" s="15"/>
    </row>
    <row r="57" spans="2:3" ht="15">
      <c r="B57" s="9" t="s">
        <v>182</v>
      </c>
      <c r="C57" s="214" t="s">
        <v>244</v>
      </c>
    </row>
    <row r="58" ht="15">
      <c r="B58" s="9"/>
    </row>
    <row r="59" spans="2:3" ht="15">
      <c r="B59" s="9"/>
      <c r="C59" s="21" t="s">
        <v>115</v>
      </c>
    </row>
    <row r="60" ht="15">
      <c r="B60" s="9"/>
    </row>
    <row r="61" spans="2:3" ht="45">
      <c r="B61" s="9" t="s">
        <v>116</v>
      </c>
      <c r="C61" s="20" t="s">
        <v>189</v>
      </c>
    </row>
    <row r="62" ht="15">
      <c r="B62" s="9"/>
    </row>
    <row r="63" ht="15">
      <c r="C63" s="21" t="s">
        <v>82</v>
      </c>
    </row>
    <row r="65" spans="2:3" ht="75">
      <c r="B65" s="9" t="s">
        <v>80</v>
      </c>
      <c r="C65" s="20" t="s">
        <v>123</v>
      </c>
    </row>
    <row r="66" ht="15">
      <c r="B66" s="9"/>
    </row>
    <row r="67" spans="2:3" ht="30">
      <c r="B67" s="9" t="s">
        <v>81</v>
      </c>
      <c r="C67" s="20" t="s">
        <v>94</v>
      </c>
    </row>
    <row r="68" ht="15">
      <c r="B68" s="9"/>
    </row>
    <row r="69" spans="2:3" ht="75">
      <c r="B69" s="9" t="s">
        <v>60</v>
      </c>
      <c r="C69" s="20" t="s">
        <v>95</v>
      </c>
    </row>
    <row r="70" ht="15">
      <c r="B70" s="9"/>
    </row>
    <row r="71" spans="1:3" ht="75">
      <c r="A71" s="238"/>
      <c r="B71" s="9" t="s">
        <v>61</v>
      </c>
      <c r="C71" s="239" t="s">
        <v>219</v>
      </c>
    </row>
    <row r="72" ht="15">
      <c r="B72" s="9"/>
    </row>
    <row r="73" spans="2:3" ht="90">
      <c r="B73" s="9" t="s">
        <v>62</v>
      </c>
      <c r="C73" s="20" t="s">
        <v>96</v>
      </c>
    </row>
    <row r="74" ht="15">
      <c r="B74" s="9"/>
    </row>
    <row r="75" spans="2:3" ht="15">
      <c r="B75" s="9"/>
      <c r="C75" s="21" t="s">
        <v>112</v>
      </c>
    </row>
    <row r="76" ht="15">
      <c r="B76" s="9"/>
    </row>
    <row r="77" spans="2:3" ht="75">
      <c r="B77" s="9" t="s">
        <v>113</v>
      </c>
      <c r="C77" s="194" t="s">
        <v>220</v>
      </c>
    </row>
    <row r="78" ht="15">
      <c r="B78" s="9"/>
    </row>
    <row r="79" spans="2:3" ht="45">
      <c r="B79" s="9" t="s">
        <v>121</v>
      </c>
      <c r="C79" s="20" t="s">
        <v>248</v>
      </c>
    </row>
    <row r="80" ht="15">
      <c r="B80" s="9"/>
    </row>
    <row r="81" spans="2:3" ht="30">
      <c r="B81" s="22" t="s">
        <v>40</v>
      </c>
      <c r="C81" s="194" t="s">
        <v>145</v>
      </c>
    </row>
    <row r="83" spans="2:3" ht="30">
      <c r="B83" s="21" t="s">
        <v>323</v>
      </c>
      <c r="C83" s="312" t="s">
        <v>324</v>
      </c>
    </row>
    <row r="84" spans="1:4" s="20" customFormat="1" ht="15">
      <c r="A84" s="8"/>
      <c r="D84" s="8"/>
    </row>
  </sheetData>
  <sheetProtection/>
  <hyperlinks>
    <hyperlink ref="C27" r:id="rId1" display="annelise.berendt@point-topic.com"/>
    <hyperlink ref="C26" r:id="rId2" display="oliver.johnson@point-topic.com"/>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P121"/>
  <sheetViews>
    <sheetView showGridLines="0" zoomScale="80" zoomScaleNormal="80" zoomScalePageLayoutView="0" workbookViewId="0" topLeftCell="A1">
      <pane xSplit="3" ySplit="7" topLeftCell="AF8" activePane="bottomRight" state="frozen"/>
      <selection pane="topLeft" activeCell="A1" sqref="A1"/>
      <selection pane="topRight" activeCell="A1" sqref="A1"/>
      <selection pane="bottomLeft" activeCell="A1" sqref="A1"/>
      <selection pane="bottomRight" activeCell="A86" sqref="A86"/>
    </sheetView>
  </sheetViews>
  <sheetFormatPr defaultColWidth="11.00390625" defaultRowHeight="12.75"/>
  <cols>
    <col min="1" max="1" width="31.7109375" style="29" customWidth="1"/>
    <col min="2" max="2" width="30.57421875" style="29" bestFit="1" customWidth="1"/>
    <col min="3" max="3" width="15.00390625" style="29" customWidth="1"/>
    <col min="4" max="4" width="13.00390625" style="29" customWidth="1"/>
    <col min="5" max="5" width="11.8515625" style="29" customWidth="1"/>
    <col min="6" max="6" width="16.57421875" style="29" bestFit="1" customWidth="1"/>
    <col min="7" max="7" width="12.00390625" style="29" bestFit="1" customWidth="1"/>
    <col min="8" max="8" width="11.8515625" style="29" bestFit="1" customWidth="1"/>
    <col min="9" max="9" width="11.00390625" style="29" customWidth="1"/>
    <col min="10" max="10" width="11.8515625" style="29" bestFit="1" customWidth="1"/>
    <col min="11" max="11" width="12.28125" style="29" bestFit="1" customWidth="1"/>
    <col min="12" max="12" width="11.8515625" style="29" bestFit="1" customWidth="1"/>
    <col min="13" max="15" width="12.28125" style="29" bestFit="1" customWidth="1"/>
    <col min="16" max="17" width="12.7109375" style="29" bestFit="1" customWidth="1"/>
    <col min="18" max="18" width="11.57421875" style="29" bestFit="1" customWidth="1"/>
    <col min="19" max="19" width="12.7109375" style="29" bestFit="1" customWidth="1"/>
    <col min="20" max="20" width="12.28125" style="29" bestFit="1" customWidth="1"/>
    <col min="21" max="22" width="12.7109375" style="29" bestFit="1" customWidth="1"/>
    <col min="23" max="38" width="12.7109375" style="29" customWidth="1"/>
    <col min="39" max="39" width="58.00390625" style="32" customWidth="1"/>
    <col min="40" max="40" width="11.00390625" style="29" customWidth="1"/>
    <col min="41" max="41" width="11.28125" style="29" bestFit="1" customWidth="1"/>
    <col min="42" max="16384" width="11.00390625" style="29" customWidth="1"/>
  </cols>
  <sheetData>
    <row r="1" ht="15"/>
    <row r="2" spans="1:40" s="28" customFormat="1" ht="31.5" customHeight="1">
      <c r="A2" s="23" t="s">
        <v>298</v>
      </c>
      <c r="B2" s="24"/>
      <c r="C2" s="24"/>
      <c r="D2" s="25"/>
      <c r="E2" s="26"/>
      <c r="F2" s="26"/>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7"/>
    </row>
    <row r="3" spans="2:7" ht="15">
      <c r="B3" s="30"/>
      <c r="C3" s="30"/>
      <c r="G3" s="31"/>
    </row>
    <row r="4" spans="1:7" ht="15">
      <c r="A4" s="29" t="s">
        <v>12</v>
      </c>
      <c r="B4" s="31">
        <v>42551</v>
      </c>
      <c r="C4" s="30"/>
      <c r="G4" s="31"/>
    </row>
    <row r="5" spans="1:7" ht="15">
      <c r="A5" s="29" t="s">
        <v>13</v>
      </c>
      <c r="B5" s="31">
        <v>42593</v>
      </c>
      <c r="C5" s="30"/>
      <c r="G5" s="31"/>
    </row>
    <row r="6" ht="15"/>
    <row r="7" spans="1:39" ht="28.5" customHeight="1">
      <c r="A7" s="33" t="s">
        <v>66</v>
      </c>
      <c r="B7" s="34"/>
      <c r="C7" s="34"/>
      <c r="D7" s="34" t="s">
        <v>17</v>
      </c>
      <c r="E7" s="34" t="s">
        <v>18</v>
      </c>
      <c r="F7" s="34" t="s">
        <v>19</v>
      </c>
      <c r="G7" s="34" t="s">
        <v>20</v>
      </c>
      <c r="H7" s="34" t="s">
        <v>78</v>
      </c>
      <c r="I7" s="34" t="s">
        <v>83</v>
      </c>
      <c r="J7" s="34" t="s">
        <v>84</v>
      </c>
      <c r="K7" s="34" t="s">
        <v>92</v>
      </c>
      <c r="L7" s="33" t="s">
        <v>97</v>
      </c>
      <c r="M7" s="34" t="s">
        <v>100</v>
      </c>
      <c r="N7" s="34" t="s">
        <v>118</v>
      </c>
      <c r="O7" s="34" t="s">
        <v>120</v>
      </c>
      <c r="P7" s="34" t="s">
        <v>122</v>
      </c>
      <c r="Q7" s="34" t="s">
        <v>124</v>
      </c>
      <c r="R7" s="34" t="s">
        <v>125</v>
      </c>
      <c r="S7" s="34" t="s">
        <v>128</v>
      </c>
      <c r="T7" s="34" t="s">
        <v>148</v>
      </c>
      <c r="U7" s="34" t="s">
        <v>153</v>
      </c>
      <c r="V7" s="34" t="s">
        <v>176</v>
      </c>
      <c r="W7" s="34" t="s">
        <v>180</v>
      </c>
      <c r="X7" s="34" t="s">
        <v>204</v>
      </c>
      <c r="Y7" s="34" t="s">
        <v>209</v>
      </c>
      <c r="Z7" s="34" t="s">
        <v>212</v>
      </c>
      <c r="AA7" s="34" t="s">
        <v>227</v>
      </c>
      <c r="AB7" s="34" t="s">
        <v>238</v>
      </c>
      <c r="AC7" s="34" t="s">
        <v>242</v>
      </c>
      <c r="AD7" s="34" t="s">
        <v>246</v>
      </c>
      <c r="AE7" s="34" t="s">
        <v>250</v>
      </c>
      <c r="AF7" s="34" t="s">
        <v>253</v>
      </c>
      <c r="AG7" s="34" t="s">
        <v>260</v>
      </c>
      <c r="AH7" s="34" t="s">
        <v>263</v>
      </c>
      <c r="AI7" s="34" t="s">
        <v>264</v>
      </c>
      <c r="AJ7" s="34" t="s">
        <v>278</v>
      </c>
      <c r="AK7" s="34" t="s">
        <v>282</v>
      </c>
      <c r="AL7" s="34" t="s">
        <v>299</v>
      </c>
      <c r="AM7" s="34" t="s">
        <v>21</v>
      </c>
    </row>
    <row r="8" spans="1:39" ht="15">
      <c r="A8" s="35" t="s">
        <v>46</v>
      </c>
      <c r="B8" s="35"/>
      <c r="C8" s="35"/>
      <c r="D8" s="36">
        <f>D52</f>
        <v>14866900</v>
      </c>
      <c r="E8" s="36">
        <f aca="true" t="shared" si="0" ref="E8:W8">E52</f>
        <v>15438300</v>
      </c>
      <c r="F8" s="36">
        <f t="shared" si="0"/>
        <v>16718400</v>
      </c>
      <c r="G8" s="36">
        <f t="shared" si="0"/>
        <v>17039700</v>
      </c>
      <c r="H8" s="36">
        <f t="shared" si="0"/>
        <v>17392800</v>
      </c>
      <c r="I8" s="36">
        <f t="shared" si="0"/>
        <v>17661100</v>
      </c>
      <c r="J8" s="36">
        <f t="shared" si="0"/>
        <v>17838000</v>
      </c>
      <c r="K8" s="36">
        <f t="shared" si="0"/>
        <v>18047200</v>
      </c>
      <c r="L8" s="36">
        <f t="shared" si="0"/>
        <v>18357200</v>
      </c>
      <c r="M8" s="36">
        <f t="shared" si="0"/>
        <v>18710100</v>
      </c>
      <c r="N8" s="36">
        <f t="shared" si="0"/>
        <v>19026000</v>
      </c>
      <c r="O8" s="36">
        <f t="shared" si="0"/>
        <v>19197850</v>
      </c>
      <c r="P8" s="36">
        <f t="shared" si="0"/>
        <v>19608600</v>
      </c>
      <c r="Q8" s="36">
        <f t="shared" si="0"/>
        <v>19911100</v>
      </c>
      <c r="R8" s="36">
        <f t="shared" si="0"/>
        <v>20151200</v>
      </c>
      <c r="S8" s="36">
        <f t="shared" si="0"/>
        <v>20440200</v>
      </c>
      <c r="T8" s="36">
        <f t="shared" si="0"/>
        <v>20736500</v>
      </c>
      <c r="U8" s="36">
        <f t="shared" si="0"/>
        <v>21093600</v>
      </c>
      <c r="V8" s="36">
        <f t="shared" si="0"/>
        <v>21269300</v>
      </c>
      <c r="W8" s="36">
        <f t="shared" si="0"/>
        <v>21500900</v>
      </c>
      <c r="X8" s="36">
        <f aca="true" t="shared" si="1" ref="X8:AL8">X52</f>
        <v>21849700</v>
      </c>
      <c r="Y8" s="36">
        <f t="shared" si="1"/>
        <v>22091200</v>
      </c>
      <c r="Z8" s="36">
        <f t="shared" si="1"/>
        <v>22280600</v>
      </c>
      <c r="AA8" s="36">
        <f t="shared" si="1"/>
        <v>22481400</v>
      </c>
      <c r="AB8" s="36">
        <f t="shared" si="1"/>
        <v>22782100</v>
      </c>
      <c r="AC8" s="36">
        <f>AC52</f>
        <v>23035500</v>
      </c>
      <c r="AD8" s="36">
        <f t="shared" si="1"/>
        <v>23200800</v>
      </c>
      <c r="AE8" s="36">
        <f t="shared" si="1"/>
        <v>23434500</v>
      </c>
      <c r="AF8" s="36">
        <f t="shared" si="1"/>
        <v>23773900</v>
      </c>
      <c r="AG8" s="36">
        <f t="shared" si="1"/>
        <v>24054600</v>
      </c>
      <c r="AH8" s="36">
        <f t="shared" si="1"/>
        <v>24220300</v>
      </c>
      <c r="AI8" s="36">
        <f t="shared" si="1"/>
        <v>24440900</v>
      </c>
      <c r="AJ8" s="36">
        <f t="shared" si="1"/>
        <v>24696100</v>
      </c>
      <c r="AK8" s="36">
        <f t="shared" si="1"/>
        <v>24899600</v>
      </c>
      <c r="AL8" s="36">
        <f t="shared" si="1"/>
        <v>25091400</v>
      </c>
      <c r="AM8" s="37"/>
    </row>
    <row r="9" spans="1:39" ht="15">
      <c r="A9" s="35" t="s">
        <v>192</v>
      </c>
      <c r="B9" s="35"/>
      <c r="C9" s="35"/>
      <c r="D9" s="36">
        <v>620800</v>
      </c>
      <c r="E9" s="36">
        <f>E52-D52</f>
        <v>571400</v>
      </c>
      <c r="F9" s="36">
        <f aca="true" t="shared" si="2" ref="F9:V9">F52-E52</f>
        <v>1280100</v>
      </c>
      <c r="G9" s="36">
        <f t="shared" si="2"/>
        <v>321300</v>
      </c>
      <c r="H9" s="36">
        <f t="shared" si="2"/>
        <v>353100</v>
      </c>
      <c r="I9" s="36">
        <f t="shared" si="2"/>
        <v>268300</v>
      </c>
      <c r="J9" s="36">
        <f t="shared" si="2"/>
        <v>176900</v>
      </c>
      <c r="K9" s="36">
        <f t="shared" si="2"/>
        <v>209200</v>
      </c>
      <c r="L9" s="36">
        <f t="shared" si="2"/>
        <v>310000</v>
      </c>
      <c r="M9" s="36">
        <f t="shared" si="2"/>
        <v>352900</v>
      </c>
      <c r="N9" s="36">
        <f t="shared" si="2"/>
        <v>315900</v>
      </c>
      <c r="O9" s="36">
        <f t="shared" si="2"/>
        <v>171850</v>
      </c>
      <c r="P9" s="36">
        <f t="shared" si="2"/>
        <v>410750</v>
      </c>
      <c r="Q9" s="36">
        <f t="shared" si="2"/>
        <v>302500</v>
      </c>
      <c r="R9" s="36">
        <f t="shared" si="2"/>
        <v>240100</v>
      </c>
      <c r="S9" s="36">
        <f t="shared" si="2"/>
        <v>289000</v>
      </c>
      <c r="T9" s="36">
        <f t="shared" si="2"/>
        <v>296300</v>
      </c>
      <c r="U9" s="36">
        <f t="shared" si="2"/>
        <v>357100</v>
      </c>
      <c r="V9" s="36">
        <f t="shared" si="2"/>
        <v>175700</v>
      </c>
      <c r="W9" s="36">
        <f aca="true" t="shared" si="3" ref="W9:AL9">W52-V52</f>
        <v>231600</v>
      </c>
      <c r="X9" s="36">
        <f t="shared" si="3"/>
        <v>348800</v>
      </c>
      <c r="Y9" s="36">
        <f t="shared" si="3"/>
        <v>241500</v>
      </c>
      <c r="Z9" s="36">
        <f t="shared" si="3"/>
        <v>189400</v>
      </c>
      <c r="AA9" s="36">
        <f t="shared" si="3"/>
        <v>200800</v>
      </c>
      <c r="AB9" s="36">
        <f t="shared" si="3"/>
        <v>300700</v>
      </c>
      <c r="AC9" s="36">
        <f t="shared" si="3"/>
        <v>253400</v>
      </c>
      <c r="AD9" s="36">
        <f t="shared" si="3"/>
        <v>165300</v>
      </c>
      <c r="AE9" s="36">
        <f t="shared" si="3"/>
        <v>233700</v>
      </c>
      <c r="AF9" s="36">
        <f t="shared" si="3"/>
        <v>339400</v>
      </c>
      <c r="AG9" s="36">
        <f t="shared" si="3"/>
        <v>280700</v>
      </c>
      <c r="AH9" s="36">
        <f t="shared" si="3"/>
        <v>165700</v>
      </c>
      <c r="AI9" s="36">
        <f t="shared" si="3"/>
        <v>220600</v>
      </c>
      <c r="AJ9" s="36">
        <f t="shared" si="3"/>
        <v>255200</v>
      </c>
      <c r="AK9" s="36">
        <f t="shared" si="3"/>
        <v>203500</v>
      </c>
      <c r="AL9" s="36">
        <f t="shared" si="3"/>
        <v>191800</v>
      </c>
      <c r="AM9" s="37"/>
    </row>
    <row r="10" spans="4:38" ht="15">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row>
    <row r="11" spans="1:39" ht="29.25" customHeight="1">
      <c r="A11" s="39" t="s">
        <v>193</v>
      </c>
      <c r="B11" s="40"/>
      <c r="C11" s="40"/>
      <c r="D11" s="40" t="s">
        <v>17</v>
      </c>
      <c r="E11" s="40" t="s">
        <v>18</v>
      </c>
      <c r="F11" s="40" t="s">
        <v>19</v>
      </c>
      <c r="G11" s="40" t="s">
        <v>20</v>
      </c>
      <c r="H11" s="40" t="s">
        <v>78</v>
      </c>
      <c r="I11" s="40" t="s">
        <v>83</v>
      </c>
      <c r="J11" s="40" t="s">
        <v>84</v>
      </c>
      <c r="K11" s="40" t="s">
        <v>92</v>
      </c>
      <c r="L11" s="39" t="s">
        <v>97</v>
      </c>
      <c r="M11" s="40" t="s">
        <v>100</v>
      </c>
      <c r="N11" s="40" t="s">
        <v>118</v>
      </c>
      <c r="O11" s="40" t="s">
        <v>120</v>
      </c>
      <c r="P11" s="40" t="s">
        <v>122</v>
      </c>
      <c r="Q11" s="40" t="s">
        <v>124</v>
      </c>
      <c r="R11" s="40" t="s">
        <v>125</v>
      </c>
      <c r="S11" s="40" t="s">
        <v>128</v>
      </c>
      <c r="T11" s="40" t="s">
        <v>148</v>
      </c>
      <c r="U11" s="40" t="s">
        <v>153</v>
      </c>
      <c r="V11" s="40" t="s">
        <v>176</v>
      </c>
      <c r="W11" s="40" t="s">
        <v>180</v>
      </c>
      <c r="X11" s="40" t="s">
        <v>204</v>
      </c>
      <c r="Y11" s="40" t="s">
        <v>209</v>
      </c>
      <c r="Z11" s="40" t="s">
        <v>212</v>
      </c>
      <c r="AA11" s="40" t="s">
        <v>227</v>
      </c>
      <c r="AB11" s="40" t="s">
        <v>238</v>
      </c>
      <c r="AC11" s="40" t="s">
        <v>242</v>
      </c>
      <c r="AD11" s="40" t="s">
        <v>246</v>
      </c>
      <c r="AE11" s="40" t="s">
        <v>250</v>
      </c>
      <c r="AF11" s="40" t="s">
        <v>253</v>
      </c>
      <c r="AG11" s="40" t="s">
        <v>260</v>
      </c>
      <c r="AH11" s="40" t="s">
        <v>263</v>
      </c>
      <c r="AI11" s="40" t="s">
        <v>264</v>
      </c>
      <c r="AJ11" s="40" t="s">
        <v>278</v>
      </c>
      <c r="AK11" s="40" t="s">
        <v>282</v>
      </c>
      <c r="AL11" s="40" t="s">
        <v>299</v>
      </c>
      <c r="AM11" s="40" t="s">
        <v>21</v>
      </c>
    </row>
    <row r="12" spans="1:39" ht="15">
      <c r="A12" s="35" t="s">
        <v>22</v>
      </c>
      <c r="B12" s="35" t="s">
        <v>22</v>
      </c>
      <c r="C12" s="35"/>
      <c r="D12" s="36">
        <f>D33</f>
        <v>3969000</v>
      </c>
      <c r="E12" s="36">
        <f aca="true" t="shared" si="4" ref="E12:V12">E33</f>
        <v>4109000</v>
      </c>
      <c r="F12" s="36">
        <f t="shared" si="4"/>
        <v>4505000</v>
      </c>
      <c r="G12" s="36">
        <f t="shared" si="4"/>
        <v>4574000</v>
      </c>
      <c r="H12" s="36">
        <f t="shared" si="4"/>
        <v>4658000</v>
      </c>
      <c r="I12" s="36">
        <f t="shared" si="4"/>
        <v>4757000</v>
      </c>
      <c r="J12" s="36">
        <f t="shared" si="4"/>
        <v>4835000</v>
      </c>
      <c r="K12" s="36">
        <f t="shared" si="4"/>
        <v>4906000</v>
      </c>
      <c r="L12" s="36">
        <f t="shared" si="4"/>
        <v>5008000</v>
      </c>
      <c r="M12" s="36">
        <f t="shared" si="4"/>
        <v>5132000</v>
      </c>
      <c r="N12" s="36">
        <f t="shared" si="4"/>
        <v>5227000</v>
      </c>
      <c r="O12" s="36">
        <f t="shared" si="4"/>
        <v>5342000</v>
      </c>
      <c r="P12" s="36">
        <f t="shared" si="4"/>
        <v>5529000</v>
      </c>
      <c r="Q12" s="36">
        <f t="shared" si="4"/>
        <v>5691000</v>
      </c>
      <c r="R12" s="36">
        <f t="shared" si="4"/>
        <v>5832000</v>
      </c>
      <c r="S12" s="36">
        <f t="shared" si="4"/>
        <v>5998000</v>
      </c>
      <c r="T12" s="36">
        <f t="shared" si="4"/>
        <v>6144000</v>
      </c>
      <c r="U12" s="36">
        <f t="shared" si="4"/>
        <v>6280000</v>
      </c>
      <c r="V12" s="36">
        <f t="shared" si="4"/>
        <v>6365000</v>
      </c>
      <c r="W12" s="36">
        <f aca="true" t="shared" si="5" ref="W12:AL12">W33</f>
        <v>6446000</v>
      </c>
      <c r="X12" s="36">
        <f t="shared" si="5"/>
        <v>6569000</v>
      </c>
      <c r="Y12" s="36">
        <f t="shared" si="5"/>
        <v>6704000</v>
      </c>
      <c r="Z12" s="36">
        <f t="shared" si="5"/>
        <v>6799000</v>
      </c>
      <c r="AA12" s="36">
        <f t="shared" si="5"/>
        <v>6961000</v>
      </c>
      <c r="AB12" s="36">
        <f t="shared" si="5"/>
        <v>7111000</v>
      </c>
      <c r="AC12" s="36">
        <f t="shared" si="5"/>
        <v>7281000</v>
      </c>
      <c r="AD12" s="36">
        <f t="shared" si="5"/>
        <v>7385000</v>
      </c>
      <c r="AE12" s="36">
        <f t="shared" si="5"/>
        <v>7473000</v>
      </c>
      <c r="AF12" s="36">
        <f t="shared" si="5"/>
        <v>7592000</v>
      </c>
      <c r="AG12" s="36">
        <f t="shared" si="5"/>
        <v>7713000</v>
      </c>
      <c r="AH12" s="36">
        <f t="shared" si="5"/>
        <v>7796000</v>
      </c>
      <c r="AI12" s="36">
        <f t="shared" si="5"/>
        <v>7879000</v>
      </c>
      <c r="AJ12" s="36">
        <f t="shared" si="5"/>
        <v>7996000</v>
      </c>
      <c r="AK12" s="36">
        <f t="shared" si="5"/>
        <v>9041000</v>
      </c>
      <c r="AL12" s="36">
        <f t="shared" si="5"/>
        <v>9117000</v>
      </c>
      <c r="AM12" s="37"/>
    </row>
    <row r="13" spans="1:39" ht="15">
      <c r="A13" s="41" t="s">
        <v>106</v>
      </c>
      <c r="B13" s="41" t="s">
        <v>106</v>
      </c>
      <c r="C13" s="35"/>
      <c r="D13" s="36">
        <f aca="true" t="shared" si="6" ref="D13:V13">D37+D38+D39+D40</f>
        <v>4333000</v>
      </c>
      <c r="E13" s="36">
        <f t="shared" si="6"/>
        <v>4528000</v>
      </c>
      <c r="F13" s="36">
        <f t="shared" si="6"/>
        <v>4532000</v>
      </c>
      <c r="G13" s="36">
        <f t="shared" si="6"/>
        <v>4431000</v>
      </c>
      <c r="H13" s="36">
        <f t="shared" si="6"/>
        <v>4455000</v>
      </c>
      <c r="I13" s="36">
        <f t="shared" si="6"/>
        <v>4250000</v>
      </c>
      <c r="J13" s="36">
        <f t="shared" si="6"/>
        <v>4150000</v>
      </c>
      <c r="K13" s="36">
        <f t="shared" si="6"/>
        <v>4119000</v>
      </c>
      <c r="L13" s="36">
        <f t="shared" si="6"/>
        <v>4155000</v>
      </c>
      <c r="M13" s="36">
        <f t="shared" si="6"/>
        <v>4197000</v>
      </c>
      <c r="N13" s="36">
        <f t="shared" si="6"/>
        <v>4231000</v>
      </c>
      <c r="O13" s="36">
        <f t="shared" si="6"/>
        <v>4249000</v>
      </c>
      <c r="P13" s="36">
        <f t="shared" si="6"/>
        <v>4224000</v>
      </c>
      <c r="Q13" s="36">
        <f t="shared" si="6"/>
        <v>4199000</v>
      </c>
      <c r="R13" s="36">
        <f t="shared" si="6"/>
        <v>4172000</v>
      </c>
      <c r="S13" s="36">
        <f t="shared" si="6"/>
        <v>4129000</v>
      </c>
      <c r="T13" s="36">
        <f t="shared" si="6"/>
        <v>4079000</v>
      </c>
      <c r="U13" s="36">
        <f t="shared" si="6"/>
        <v>4066000</v>
      </c>
      <c r="V13" s="36">
        <f t="shared" si="6"/>
        <v>4047000</v>
      </c>
      <c r="W13" s="36">
        <f aca="true" t="shared" si="7" ref="W13:AL13">W37+W38+W39+W40</f>
        <v>4043000</v>
      </c>
      <c r="X13" s="36">
        <f t="shared" si="7"/>
        <v>4053000</v>
      </c>
      <c r="Y13" s="36">
        <f t="shared" si="7"/>
        <v>4063000</v>
      </c>
      <c r="Z13" s="36">
        <f t="shared" si="7"/>
        <v>4071000</v>
      </c>
      <c r="AA13" s="36">
        <f t="shared" si="7"/>
        <v>4076000</v>
      </c>
      <c r="AB13" s="36">
        <f t="shared" si="7"/>
        <v>4083000</v>
      </c>
      <c r="AC13" s="36">
        <f t="shared" si="7"/>
        <v>4093000</v>
      </c>
      <c r="AD13" s="36">
        <f t="shared" si="7"/>
        <v>4103000</v>
      </c>
      <c r="AE13" s="36">
        <f t="shared" si="7"/>
        <v>4118000</v>
      </c>
      <c r="AF13" s="36">
        <f t="shared" si="7"/>
        <v>4133000</v>
      </c>
      <c r="AG13" s="36">
        <f t="shared" si="7"/>
        <v>3440000</v>
      </c>
      <c r="AH13" s="36">
        <f t="shared" si="7"/>
        <v>3383000</v>
      </c>
      <c r="AI13" s="36">
        <f t="shared" si="7"/>
        <v>3326000</v>
      </c>
      <c r="AJ13" s="36">
        <f t="shared" si="7"/>
        <v>3187000</v>
      </c>
      <c r="AK13" s="36">
        <f t="shared" si="7"/>
        <v>3166000</v>
      </c>
      <c r="AL13" s="36">
        <f t="shared" si="7"/>
        <v>3157000</v>
      </c>
      <c r="AM13" s="42"/>
    </row>
    <row r="14" spans="1:39" ht="15">
      <c r="A14" s="35" t="s">
        <v>216</v>
      </c>
      <c r="B14" s="35" t="s">
        <v>183</v>
      </c>
      <c r="C14" s="35"/>
      <c r="D14" s="36">
        <f aca="true" t="shared" si="8" ref="D14:V14">D41</f>
        <v>1138000</v>
      </c>
      <c r="E14" s="36">
        <f t="shared" si="8"/>
        <v>1107000</v>
      </c>
      <c r="F14" s="36">
        <f t="shared" si="8"/>
        <v>1063000</v>
      </c>
      <c r="G14" s="36">
        <f t="shared" si="8"/>
        <v>1023000</v>
      </c>
      <c r="H14" s="36">
        <f t="shared" si="8"/>
        <v>1000000</v>
      </c>
      <c r="I14" s="36">
        <f t="shared" si="8"/>
        <v>977000</v>
      </c>
      <c r="J14" s="36">
        <f t="shared" si="8"/>
        <v>954000</v>
      </c>
      <c r="K14" s="36">
        <f t="shared" si="8"/>
        <v>899000</v>
      </c>
      <c r="L14" s="36">
        <f t="shared" si="8"/>
        <v>840000</v>
      </c>
      <c r="M14" s="36">
        <f t="shared" si="8"/>
        <v>816000</v>
      </c>
      <c r="N14" s="36">
        <f t="shared" si="8"/>
        <v>797000</v>
      </c>
      <c r="O14" s="36">
        <f t="shared" si="8"/>
        <v>759000</v>
      </c>
      <c r="P14" s="36">
        <f t="shared" si="8"/>
        <v>741000</v>
      </c>
      <c r="Q14" s="36">
        <f t="shared" si="8"/>
        <v>726000</v>
      </c>
      <c r="R14" s="36">
        <f t="shared" si="8"/>
        <v>716000</v>
      </c>
      <c r="S14" s="36">
        <f t="shared" si="8"/>
        <v>713000</v>
      </c>
      <c r="T14" s="36">
        <f t="shared" si="8"/>
        <v>713000</v>
      </c>
      <c r="U14" s="36">
        <f t="shared" si="8"/>
        <v>713000</v>
      </c>
      <c r="V14" s="36">
        <f t="shared" si="8"/>
        <v>714000</v>
      </c>
      <c r="W14" s="36">
        <f aca="true" t="shared" si="9" ref="W14:AL14">W41</f>
        <v>723000</v>
      </c>
      <c r="X14" s="36">
        <f t="shared" si="9"/>
        <v>693000</v>
      </c>
      <c r="Y14" s="36">
        <f t="shared" si="9"/>
        <v>694000</v>
      </c>
      <c r="Z14" s="36">
        <f t="shared" si="9"/>
        <v>704000</v>
      </c>
      <c r="AA14" s="36">
        <f t="shared" si="9"/>
        <v>714000</v>
      </c>
      <c r="AB14" s="36">
        <f t="shared" si="9"/>
        <v>726000</v>
      </c>
      <c r="AC14" s="36">
        <f t="shared" si="9"/>
        <v>745000</v>
      </c>
      <c r="AD14" s="36">
        <f t="shared" si="9"/>
        <v>775000</v>
      </c>
      <c r="AE14" s="36">
        <f t="shared" si="9"/>
        <v>793000</v>
      </c>
      <c r="AF14" s="36">
        <f t="shared" si="9"/>
        <v>834000</v>
      </c>
      <c r="AG14" s="36">
        <f t="shared" si="9"/>
        <v>884000</v>
      </c>
      <c r="AH14" s="36">
        <f t="shared" si="9"/>
        <v>919000</v>
      </c>
      <c r="AI14" s="36">
        <f t="shared" si="9"/>
        <v>927000</v>
      </c>
      <c r="AJ14" s="36">
        <f t="shared" si="9"/>
        <v>933000</v>
      </c>
      <c r="AK14" s="36">
        <f t="shared" si="9"/>
        <v>0</v>
      </c>
      <c r="AL14" s="36">
        <f t="shared" si="9"/>
        <v>0</v>
      </c>
      <c r="AM14" s="37"/>
    </row>
    <row r="15" spans="1:39" ht="15">
      <c r="A15" s="35" t="s">
        <v>33</v>
      </c>
      <c r="B15" s="35" t="s">
        <v>33</v>
      </c>
      <c r="C15" s="35"/>
      <c r="D15" s="36">
        <f aca="true" t="shared" si="10" ref="D15:V15">D42+D43</f>
        <v>1228000</v>
      </c>
      <c r="E15" s="36">
        <f t="shared" si="10"/>
        <v>1456000</v>
      </c>
      <c r="F15" s="36">
        <f t="shared" si="10"/>
        <v>1654000</v>
      </c>
      <c r="G15" s="36">
        <f t="shared" si="10"/>
        <v>1792000</v>
      </c>
      <c r="H15" s="36">
        <f t="shared" si="10"/>
        <v>1955000</v>
      </c>
      <c r="I15" s="36">
        <f t="shared" si="10"/>
        <v>2085000</v>
      </c>
      <c r="J15" s="36">
        <f t="shared" si="10"/>
        <v>2203000</v>
      </c>
      <c r="K15" s="36">
        <f t="shared" si="10"/>
        <v>2303000</v>
      </c>
      <c r="L15" s="36">
        <f t="shared" si="10"/>
        <v>2404000</v>
      </c>
      <c r="M15" s="36">
        <f t="shared" si="10"/>
        <v>2505000</v>
      </c>
      <c r="N15" s="36">
        <f t="shared" si="10"/>
        <v>2624000</v>
      </c>
      <c r="O15" s="36">
        <f t="shared" si="10"/>
        <v>2802000</v>
      </c>
      <c r="P15" s="36">
        <f t="shared" si="10"/>
        <v>3006000</v>
      </c>
      <c r="Q15" s="36">
        <f t="shared" si="10"/>
        <v>3161000</v>
      </c>
      <c r="R15" s="36">
        <f t="shared" si="10"/>
        <v>3335000</v>
      </c>
      <c r="S15" s="36">
        <f t="shared" si="10"/>
        <v>3485000</v>
      </c>
      <c r="T15" s="36">
        <f t="shared" si="10"/>
        <v>3651000</v>
      </c>
      <c r="U15" s="36">
        <f t="shared" si="10"/>
        <v>3863000</v>
      </c>
      <c r="V15" s="36">
        <f t="shared" si="10"/>
        <v>4001000</v>
      </c>
      <c r="W15" s="36">
        <f aca="true" t="shared" si="11" ref="W15:AL15">W42+W43</f>
        <v>4103000</v>
      </c>
      <c r="X15" s="36">
        <f t="shared" si="11"/>
        <v>4235000</v>
      </c>
      <c r="Y15" s="36">
        <f t="shared" si="11"/>
        <v>4387000</v>
      </c>
      <c r="Z15" s="36">
        <f t="shared" si="11"/>
        <v>4906000</v>
      </c>
      <c r="AA15" s="36">
        <f t="shared" si="11"/>
        <v>4997000</v>
      </c>
      <c r="AB15" s="36">
        <f t="shared" si="11"/>
        <v>5087000</v>
      </c>
      <c r="AC15" s="36">
        <f t="shared" si="11"/>
        <v>5140000</v>
      </c>
      <c r="AD15" s="36">
        <f t="shared" si="11"/>
        <v>5177000</v>
      </c>
      <c r="AE15" s="36">
        <f t="shared" si="11"/>
        <v>5241000</v>
      </c>
      <c r="AF15" s="36">
        <f t="shared" si="11"/>
        <v>5341500</v>
      </c>
      <c r="AG15" s="36">
        <f t="shared" si="11"/>
        <v>5435000</v>
      </c>
      <c r="AH15" s="36">
        <f t="shared" si="11"/>
        <v>5519000</v>
      </c>
      <c r="AI15" s="36">
        <f t="shared" si="11"/>
        <v>5652000</v>
      </c>
      <c r="AJ15" s="36">
        <f t="shared" si="11"/>
        <v>5779000</v>
      </c>
      <c r="AK15" s="36">
        <f t="shared" si="11"/>
        <v>5816000</v>
      </c>
      <c r="AL15" s="36">
        <f t="shared" si="11"/>
        <v>5828000</v>
      </c>
      <c r="AM15" s="37"/>
    </row>
    <row r="16" spans="1:39" ht="15">
      <c r="A16" s="35" t="s">
        <v>24</v>
      </c>
      <c r="B16" s="35" t="s">
        <v>24</v>
      </c>
      <c r="C16" s="35"/>
      <c r="D16" s="36">
        <f aca="true" t="shared" si="12" ref="D16:V16">D34+D35</f>
        <v>3701200</v>
      </c>
      <c r="E16" s="36">
        <f t="shared" si="12"/>
        <v>3781800</v>
      </c>
      <c r="F16" s="36">
        <f t="shared" si="12"/>
        <v>3836100</v>
      </c>
      <c r="G16" s="36">
        <f t="shared" si="12"/>
        <v>3885800</v>
      </c>
      <c r="H16" s="36">
        <f t="shared" si="12"/>
        <v>3934800</v>
      </c>
      <c r="I16" s="36">
        <f t="shared" si="12"/>
        <v>3977100</v>
      </c>
      <c r="J16" s="36">
        <f t="shared" si="12"/>
        <v>3980700</v>
      </c>
      <c r="K16" s="36">
        <f t="shared" si="12"/>
        <v>4027400</v>
      </c>
      <c r="L16" s="36">
        <f t="shared" si="12"/>
        <v>4103500</v>
      </c>
      <c r="M16" s="36">
        <f t="shared" si="12"/>
        <v>4179700</v>
      </c>
      <c r="N16" s="36">
        <f t="shared" si="12"/>
        <v>4207800</v>
      </c>
      <c r="O16" s="36">
        <f t="shared" si="12"/>
        <v>4242900</v>
      </c>
      <c r="P16" s="36">
        <f t="shared" si="12"/>
        <v>4287000</v>
      </c>
      <c r="Q16" s="36">
        <f t="shared" si="12"/>
        <v>4332600</v>
      </c>
      <c r="R16" s="36">
        <f t="shared" si="12"/>
        <v>4314500</v>
      </c>
      <c r="S16" s="36">
        <f t="shared" si="12"/>
        <v>4333600</v>
      </c>
      <c r="T16" s="36">
        <f t="shared" si="12"/>
        <v>4351100</v>
      </c>
      <c r="U16" s="36">
        <f t="shared" si="12"/>
        <v>4381600</v>
      </c>
      <c r="V16" s="36">
        <f t="shared" si="12"/>
        <v>4371200</v>
      </c>
      <c r="W16" s="36">
        <f aca="true" t="shared" si="13" ref="W16:AL16">W34+W35</f>
        <v>4413400</v>
      </c>
      <c r="X16" s="36">
        <f t="shared" si="13"/>
        <v>4465000</v>
      </c>
      <c r="Y16" s="36">
        <f t="shared" si="13"/>
        <v>4490500</v>
      </c>
      <c r="Z16" s="36">
        <f t="shared" si="13"/>
        <v>4475000</v>
      </c>
      <c r="AA16" s="36">
        <f t="shared" si="13"/>
        <v>4488600</v>
      </c>
      <c r="AB16" s="36">
        <f t="shared" si="13"/>
        <v>4510500</v>
      </c>
      <c r="AC16" s="36">
        <f t="shared" si="13"/>
        <v>4536200</v>
      </c>
      <c r="AD16" s="36">
        <f t="shared" si="13"/>
        <v>4524200</v>
      </c>
      <c r="AE16" s="36">
        <f t="shared" si="13"/>
        <v>4561800</v>
      </c>
      <c r="AF16" s="36">
        <f t="shared" si="13"/>
        <v>4625800</v>
      </c>
      <c r="AG16" s="36">
        <f t="shared" si="13"/>
        <v>4603900</v>
      </c>
      <c r="AH16" s="36">
        <f t="shared" si="13"/>
        <v>4570600</v>
      </c>
      <c r="AI16" s="36">
        <f t="shared" si="13"/>
        <v>4625800</v>
      </c>
      <c r="AJ16" s="36">
        <f t="shared" si="13"/>
        <v>4694900</v>
      </c>
      <c r="AK16" s="36">
        <f t="shared" si="13"/>
        <v>4765300</v>
      </c>
      <c r="AL16" s="36">
        <f t="shared" si="13"/>
        <v>4808000</v>
      </c>
      <c r="AM16" s="37"/>
    </row>
    <row r="17" spans="1:39" ht="15">
      <c r="A17" s="35" t="s">
        <v>48</v>
      </c>
      <c r="B17" s="35" t="s">
        <v>48</v>
      </c>
      <c r="C17" s="35"/>
      <c r="D17" s="36">
        <f>SUM(D12:D16)</f>
        <v>14369200</v>
      </c>
      <c r="E17" s="36">
        <f aca="true" t="shared" si="14" ref="E17:K17">SUM(E12:E16)</f>
        <v>14981800</v>
      </c>
      <c r="F17" s="36">
        <f t="shared" si="14"/>
        <v>15590100</v>
      </c>
      <c r="G17" s="36">
        <f t="shared" si="14"/>
        <v>15705800</v>
      </c>
      <c r="H17" s="36">
        <f t="shared" si="14"/>
        <v>16002800</v>
      </c>
      <c r="I17" s="36">
        <f t="shared" si="14"/>
        <v>16046100</v>
      </c>
      <c r="J17" s="36">
        <f t="shared" si="14"/>
        <v>16122700</v>
      </c>
      <c r="K17" s="36">
        <f t="shared" si="14"/>
        <v>16254400</v>
      </c>
      <c r="L17" s="36">
        <f aca="true" t="shared" si="15" ref="L17:V17">SUM(L12:L16)</f>
        <v>16510500</v>
      </c>
      <c r="M17" s="36">
        <f t="shared" si="15"/>
        <v>16829700</v>
      </c>
      <c r="N17" s="36">
        <f t="shared" si="15"/>
        <v>17086800</v>
      </c>
      <c r="O17" s="36">
        <f t="shared" si="15"/>
        <v>17394900</v>
      </c>
      <c r="P17" s="36">
        <f t="shared" si="15"/>
        <v>17787000</v>
      </c>
      <c r="Q17" s="36">
        <f t="shared" si="15"/>
        <v>18109600</v>
      </c>
      <c r="R17" s="36">
        <f t="shared" si="15"/>
        <v>18369500</v>
      </c>
      <c r="S17" s="36">
        <f t="shared" si="15"/>
        <v>18658600</v>
      </c>
      <c r="T17" s="36">
        <f t="shared" si="15"/>
        <v>18938100</v>
      </c>
      <c r="U17" s="36">
        <f t="shared" si="15"/>
        <v>19303600</v>
      </c>
      <c r="V17" s="36">
        <f t="shared" si="15"/>
        <v>19498200</v>
      </c>
      <c r="W17" s="36">
        <f aca="true" t="shared" si="16" ref="W17:AJ17">SUM(W12:W16)</f>
        <v>19728400</v>
      </c>
      <c r="X17" s="36">
        <f t="shared" si="16"/>
        <v>20015000</v>
      </c>
      <c r="Y17" s="36">
        <f t="shared" si="16"/>
        <v>20338500</v>
      </c>
      <c r="Z17" s="36">
        <f t="shared" si="16"/>
        <v>20955000</v>
      </c>
      <c r="AA17" s="36">
        <f t="shared" si="16"/>
        <v>21236600</v>
      </c>
      <c r="AB17" s="36">
        <f t="shared" si="16"/>
        <v>21517500</v>
      </c>
      <c r="AC17" s="36">
        <f t="shared" si="16"/>
        <v>21795200</v>
      </c>
      <c r="AD17" s="36">
        <f t="shared" si="16"/>
        <v>21964200</v>
      </c>
      <c r="AE17" s="36">
        <f t="shared" si="16"/>
        <v>22186800</v>
      </c>
      <c r="AF17" s="36">
        <f t="shared" si="16"/>
        <v>22526300</v>
      </c>
      <c r="AG17" s="36">
        <f t="shared" si="16"/>
        <v>22075900</v>
      </c>
      <c r="AH17" s="36">
        <f t="shared" si="16"/>
        <v>22187600</v>
      </c>
      <c r="AI17" s="36">
        <f t="shared" si="16"/>
        <v>22409800</v>
      </c>
      <c r="AJ17" s="36">
        <f t="shared" si="16"/>
        <v>22589900</v>
      </c>
      <c r="AK17" s="36">
        <f>SUM(AK12:AK16)</f>
        <v>22788300</v>
      </c>
      <c r="AL17" s="36">
        <f>SUM(AL12:AL16)</f>
        <v>22910000</v>
      </c>
      <c r="AM17" s="37"/>
    </row>
    <row r="18" spans="1:39" ht="15">
      <c r="A18" s="35" t="s">
        <v>49</v>
      </c>
      <c r="B18" s="35" t="s">
        <v>49</v>
      </c>
      <c r="C18" s="35"/>
      <c r="D18" s="36">
        <f aca="true" t="shared" si="17" ref="D18:V18">D52-D17</f>
        <v>497700</v>
      </c>
      <c r="E18" s="36">
        <f t="shared" si="17"/>
        <v>456500</v>
      </c>
      <c r="F18" s="36">
        <f t="shared" si="17"/>
        <v>1128300</v>
      </c>
      <c r="G18" s="36">
        <f t="shared" si="17"/>
        <v>1333900</v>
      </c>
      <c r="H18" s="36">
        <f t="shared" si="17"/>
        <v>1390000</v>
      </c>
      <c r="I18" s="36">
        <f t="shared" si="17"/>
        <v>1615000</v>
      </c>
      <c r="J18" s="36">
        <f t="shared" si="17"/>
        <v>1715300</v>
      </c>
      <c r="K18" s="36">
        <f t="shared" si="17"/>
        <v>1792800</v>
      </c>
      <c r="L18" s="36">
        <f t="shared" si="17"/>
        <v>1846700</v>
      </c>
      <c r="M18" s="36">
        <f t="shared" si="17"/>
        <v>1880400</v>
      </c>
      <c r="N18" s="36">
        <f t="shared" si="17"/>
        <v>1939200</v>
      </c>
      <c r="O18" s="36">
        <f t="shared" si="17"/>
        <v>1802950</v>
      </c>
      <c r="P18" s="36">
        <f t="shared" si="17"/>
        <v>1821600</v>
      </c>
      <c r="Q18" s="36">
        <f t="shared" si="17"/>
        <v>1801500</v>
      </c>
      <c r="R18" s="36">
        <f t="shared" si="17"/>
        <v>1781700</v>
      </c>
      <c r="S18" s="36">
        <f t="shared" si="17"/>
        <v>1781600</v>
      </c>
      <c r="T18" s="36">
        <f t="shared" si="17"/>
        <v>1798400</v>
      </c>
      <c r="U18" s="36">
        <f t="shared" si="17"/>
        <v>1790000</v>
      </c>
      <c r="V18" s="36">
        <f t="shared" si="17"/>
        <v>1771100</v>
      </c>
      <c r="W18" s="36">
        <f aca="true" t="shared" si="18" ref="W18:AJ18">W52-W17</f>
        <v>1772500</v>
      </c>
      <c r="X18" s="36">
        <f t="shared" si="18"/>
        <v>1834700</v>
      </c>
      <c r="Y18" s="36">
        <f t="shared" si="18"/>
        <v>1752700</v>
      </c>
      <c r="Z18" s="36">
        <f t="shared" si="18"/>
        <v>1325600</v>
      </c>
      <c r="AA18" s="36">
        <f t="shared" si="18"/>
        <v>1244800</v>
      </c>
      <c r="AB18" s="36">
        <f t="shared" si="18"/>
        <v>1264600</v>
      </c>
      <c r="AC18" s="36">
        <f t="shared" si="18"/>
        <v>1240300</v>
      </c>
      <c r="AD18" s="36">
        <f t="shared" si="18"/>
        <v>1236600</v>
      </c>
      <c r="AE18" s="36">
        <f t="shared" si="18"/>
        <v>1247700</v>
      </c>
      <c r="AF18" s="36">
        <f t="shared" si="18"/>
        <v>1247600</v>
      </c>
      <c r="AG18" s="36">
        <f t="shared" si="18"/>
        <v>1978700</v>
      </c>
      <c r="AH18" s="36">
        <f t="shared" si="18"/>
        <v>2032700</v>
      </c>
      <c r="AI18" s="36">
        <f t="shared" si="18"/>
        <v>2031100</v>
      </c>
      <c r="AJ18" s="36">
        <f t="shared" si="18"/>
        <v>2106200</v>
      </c>
      <c r="AK18" s="36">
        <f>AK52-AK17</f>
        <v>2111300</v>
      </c>
      <c r="AL18" s="36">
        <f>AL52-AL17</f>
        <v>2181400</v>
      </c>
      <c r="AM18" s="37"/>
    </row>
    <row r="19" spans="1:39" ht="15">
      <c r="A19" s="35" t="s">
        <v>37</v>
      </c>
      <c r="B19" s="35" t="s">
        <v>37</v>
      </c>
      <c r="C19" s="35"/>
      <c r="D19" s="36">
        <f aca="true" t="shared" si="19" ref="D19:V19">D44+D45</f>
        <v>70709</v>
      </c>
      <c r="E19" s="36">
        <f t="shared" si="19"/>
        <v>131420</v>
      </c>
      <c r="F19" s="36">
        <f t="shared" si="19"/>
        <v>194200</v>
      </c>
      <c r="G19" s="36">
        <f t="shared" si="19"/>
        <v>267090</v>
      </c>
      <c r="H19" s="36">
        <f t="shared" si="19"/>
        <v>340900</v>
      </c>
      <c r="I19" s="36">
        <f t="shared" si="19"/>
        <v>404484</v>
      </c>
      <c r="J19" s="36">
        <f t="shared" si="19"/>
        <v>456882</v>
      </c>
      <c r="K19" s="36">
        <f t="shared" si="19"/>
        <v>527126</v>
      </c>
      <c r="L19" s="36">
        <f t="shared" si="19"/>
        <v>591500</v>
      </c>
      <c r="M19" s="36">
        <f t="shared" si="19"/>
        <v>632400</v>
      </c>
      <c r="N19" s="36">
        <f t="shared" si="19"/>
        <v>650000</v>
      </c>
      <c r="O19" s="36">
        <f t="shared" si="19"/>
        <v>663800</v>
      </c>
      <c r="P19" s="36">
        <f t="shared" si="19"/>
        <v>671600</v>
      </c>
      <c r="Q19" s="36">
        <f t="shared" si="19"/>
        <v>669200</v>
      </c>
      <c r="R19" s="36">
        <f t="shared" si="19"/>
        <v>652900</v>
      </c>
      <c r="S19" s="36">
        <f t="shared" si="19"/>
        <v>625300</v>
      </c>
      <c r="T19" s="36">
        <f t="shared" si="19"/>
        <v>620300</v>
      </c>
      <c r="U19" s="36">
        <f t="shared" si="19"/>
        <v>617800</v>
      </c>
      <c r="V19" s="36">
        <f t="shared" si="19"/>
        <v>602000</v>
      </c>
      <c r="W19" s="36">
        <f aca="true" t="shared" si="20" ref="W19:AL19">W44+W45</f>
        <v>579500</v>
      </c>
      <c r="X19" s="36">
        <f t="shared" si="20"/>
        <v>560100</v>
      </c>
      <c r="Y19" s="36">
        <f t="shared" si="20"/>
        <v>519400</v>
      </c>
      <c r="Z19" s="36">
        <f t="shared" si="20"/>
        <v>10400</v>
      </c>
      <c r="AA19" s="36">
        <f t="shared" si="20"/>
        <v>13600</v>
      </c>
      <c r="AB19" s="36">
        <f t="shared" si="20"/>
        <v>14800</v>
      </c>
      <c r="AC19" s="36">
        <f t="shared" si="20"/>
        <v>16400</v>
      </c>
      <c r="AD19" s="36">
        <f t="shared" si="20"/>
        <v>16800</v>
      </c>
      <c r="AE19" s="36">
        <f t="shared" si="20"/>
        <v>17800</v>
      </c>
      <c r="AF19" s="36">
        <f t="shared" si="20"/>
        <v>19200</v>
      </c>
      <c r="AG19" s="36">
        <f t="shared" si="20"/>
        <v>19900</v>
      </c>
      <c r="AH19" s="36">
        <f t="shared" si="20"/>
        <v>20400</v>
      </c>
      <c r="AI19" s="36">
        <f t="shared" si="20"/>
        <v>20500</v>
      </c>
      <c r="AJ19" s="36">
        <f t="shared" si="20"/>
        <v>21000</v>
      </c>
      <c r="AK19" s="36">
        <f t="shared" si="20"/>
        <v>21500</v>
      </c>
      <c r="AL19" s="36">
        <f t="shared" si="20"/>
        <v>22300</v>
      </c>
      <c r="AM19" s="37"/>
    </row>
    <row r="20" spans="4:42" s="30" customFormat="1" ht="15">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4"/>
      <c r="AN20" s="316" t="s">
        <v>47</v>
      </c>
      <c r="AO20" s="316"/>
      <c r="AP20" s="316"/>
    </row>
    <row r="21" spans="1:42" s="30" customFormat="1" ht="29.25" customHeight="1">
      <c r="A21" s="39" t="s">
        <v>194</v>
      </c>
      <c r="B21" s="40"/>
      <c r="C21" s="40"/>
      <c r="D21" s="40" t="s">
        <v>17</v>
      </c>
      <c r="E21" s="40" t="s">
        <v>18</v>
      </c>
      <c r="F21" s="40" t="s">
        <v>19</v>
      </c>
      <c r="G21" s="40" t="s">
        <v>20</v>
      </c>
      <c r="H21" s="40" t="s">
        <v>78</v>
      </c>
      <c r="I21" s="40" t="s">
        <v>83</v>
      </c>
      <c r="J21" s="40" t="s">
        <v>84</v>
      </c>
      <c r="K21" s="40" t="s">
        <v>92</v>
      </c>
      <c r="L21" s="39" t="s">
        <v>97</v>
      </c>
      <c r="M21" s="40" t="s">
        <v>100</v>
      </c>
      <c r="N21" s="40" t="s">
        <v>118</v>
      </c>
      <c r="O21" s="40" t="s">
        <v>120</v>
      </c>
      <c r="P21" s="40" t="s">
        <v>122</v>
      </c>
      <c r="Q21" s="40" t="s">
        <v>124</v>
      </c>
      <c r="R21" s="40" t="s">
        <v>125</v>
      </c>
      <c r="S21" s="40" t="s">
        <v>128</v>
      </c>
      <c r="T21" s="40" t="s">
        <v>148</v>
      </c>
      <c r="U21" s="40" t="s">
        <v>153</v>
      </c>
      <c r="V21" s="40" t="s">
        <v>176</v>
      </c>
      <c r="W21" s="40" t="s">
        <v>180</v>
      </c>
      <c r="X21" s="40" t="s">
        <v>204</v>
      </c>
      <c r="Y21" s="40" t="s">
        <v>209</v>
      </c>
      <c r="Z21" s="40" t="s">
        <v>212</v>
      </c>
      <c r="AA21" s="40" t="s">
        <v>227</v>
      </c>
      <c r="AB21" s="40" t="s">
        <v>238</v>
      </c>
      <c r="AC21" s="40" t="s">
        <v>242</v>
      </c>
      <c r="AD21" s="40" t="s">
        <v>246</v>
      </c>
      <c r="AE21" s="40" t="s">
        <v>250</v>
      </c>
      <c r="AF21" s="40" t="s">
        <v>253</v>
      </c>
      <c r="AG21" s="40" t="s">
        <v>260</v>
      </c>
      <c r="AH21" s="40" t="s">
        <v>263</v>
      </c>
      <c r="AI21" s="40" t="s">
        <v>264</v>
      </c>
      <c r="AJ21" s="40" t="s">
        <v>278</v>
      </c>
      <c r="AK21" s="40" t="s">
        <v>282</v>
      </c>
      <c r="AL21" s="40" t="s">
        <v>299</v>
      </c>
      <c r="AM21" s="40" t="s">
        <v>21</v>
      </c>
      <c r="AN21" s="40" t="s">
        <v>50</v>
      </c>
      <c r="AO21" s="40" t="s">
        <v>51</v>
      </c>
      <c r="AP21" s="40" t="s">
        <v>52</v>
      </c>
    </row>
    <row r="22" spans="1:42" ht="15">
      <c r="A22" s="35" t="s">
        <v>22</v>
      </c>
      <c r="B22" s="35"/>
      <c r="C22" s="35"/>
      <c r="D22" s="45">
        <f aca="true" t="shared" si="21" ref="D22:V22">D12/D$52</f>
        <v>0.26696890407549656</v>
      </c>
      <c r="E22" s="45">
        <f t="shared" si="21"/>
        <v>0.26615624777339475</v>
      </c>
      <c r="F22" s="45">
        <f t="shared" si="21"/>
        <v>0.26946358503206047</v>
      </c>
      <c r="G22" s="45">
        <f t="shared" si="21"/>
        <v>0.26843195596166597</v>
      </c>
      <c r="H22" s="45">
        <f t="shared" si="21"/>
        <v>0.2678119681707373</v>
      </c>
      <c r="I22" s="45">
        <f t="shared" si="21"/>
        <v>0.2693490212953893</v>
      </c>
      <c r="J22" s="45">
        <f t="shared" si="21"/>
        <v>0.2710505662069739</v>
      </c>
      <c r="K22" s="45">
        <f t="shared" si="21"/>
        <v>0.27184272352497896</v>
      </c>
      <c r="L22" s="45">
        <f t="shared" si="21"/>
        <v>0.2728084893120955</v>
      </c>
      <c r="M22" s="45">
        <f t="shared" si="21"/>
        <v>0.27429035654539524</v>
      </c>
      <c r="N22" s="45">
        <f t="shared" si="21"/>
        <v>0.2747293177756754</v>
      </c>
      <c r="O22" s="45">
        <f t="shared" si="21"/>
        <v>0.27826032602609146</v>
      </c>
      <c r="P22" s="45">
        <f t="shared" si="21"/>
        <v>0.2819681160307212</v>
      </c>
      <c r="Q22" s="45">
        <f t="shared" si="21"/>
        <v>0.28582047199803123</v>
      </c>
      <c r="R22" s="45">
        <f t="shared" si="21"/>
        <v>0.2894120449402517</v>
      </c>
      <c r="S22" s="45">
        <f t="shared" si="21"/>
        <v>0.2934413557597284</v>
      </c>
      <c r="T22" s="45">
        <f t="shared" si="21"/>
        <v>0.29628915197839556</v>
      </c>
      <c r="U22" s="45">
        <f t="shared" si="21"/>
        <v>0.29772063564303863</v>
      </c>
      <c r="V22" s="45">
        <f t="shared" si="21"/>
        <v>0.2992576154363331</v>
      </c>
      <c r="W22" s="45">
        <f aca="true" t="shared" si="22" ref="W22:AL22">W12/W$52</f>
        <v>0.2998014036621723</v>
      </c>
      <c r="X22" s="45">
        <f t="shared" si="22"/>
        <v>0.3006448601124958</v>
      </c>
      <c r="Y22" s="45">
        <f t="shared" si="22"/>
        <v>0.30346925472586367</v>
      </c>
      <c r="Z22" s="45">
        <f t="shared" si="22"/>
        <v>0.30515336211771676</v>
      </c>
      <c r="AA22" s="45">
        <f t="shared" si="22"/>
        <v>0.30963374167089236</v>
      </c>
      <c r="AB22" s="45">
        <f t="shared" si="22"/>
        <v>0.3121310151390785</v>
      </c>
      <c r="AC22" s="45">
        <f t="shared" si="22"/>
        <v>0.31607735885915217</v>
      </c>
      <c r="AD22" s="45">
        <f t="shared" si="22"/>
        <v>0.3183079893796766</v>
      </c>
      <c r="AE22" s="45">
        <f t="shared" si="22"/>
        <v>0.3188888177686744</v>
      </c>
      <c r="AF22" s="45">
        <f t="shared" si="22"/>
        <v>0.319341799199963</v>
      </c>
      <c r="AG22" s="45">
        <f t="shared" si="22"/>
        <v>0.32064553141602853</v>
      </c>
      <c r="AH22" s="45">
        <f t="shared" si="22"/>
        <v>0.32187875459841536</v>
      </c>
      <c r="AI22" s="45">
        <f t="shared" si="22"/>
        <v>0.32236947084599993</v>
      </c>
      <c r="AJ22" s="45">
        <f t="shared" si="22"/>
        <v>0.3237758188539891</v>
      </c>
      <c r="AK22" s="45">
        <f t="shared" si="22"/>
        <v>0.3630982023807611</v>
      </c>
      <c r="AL22" s="45">
        <f t="shared" si="22"/>
        <v>0.3633515865993926</v>
      </c>
      <c r="AM22" s="289"/>
      <c r="AN22" s="175">
        <f>$AL22-AK22</f>
        <v>0.0002533842186314694</v>
      </c>
      <c r="AO22" s="175">
        <f>$AL22-AJ22</f>
        <v>0.0395757677454035</v>
      </c>
      <c r="AP22" s="175">
        <f>$AL22-AH22</f>
        <v>0.04147283200097723</v>
      </c>
    </row>
    <row r="23" spans="1:42" ht="15">
      <c r="A23" s="41" t="s">
        <v>117</v>
      </c>
      <c r="B23" s="41"/>
      <c r="C23" s="35"/>
      <c r="D23" s="45">
        <f aca="true" t="shared" si="23" ref="D23:AL23">D13/D$52</f>
        <v>0.2914528247314504</v>
      </c>
      <c r="E23" s="45">
        <f t="shared" si="23"/>
        <v>0.29329654171767616</v>
      </c>
      <c r="F23" s="45">
        <f t="shared" si="23"/>
        <v>0.27107857211216385</v>
      </c>
      <c r="G23" s="45">
        <f t="shared" si="23"/>
        <v>0.26003978943291256</v>
      </c>
      <c r="H23" s="45">
        <f t="shared" si="23"/>
        <v>0.2561404719194149</v>
      </c>
      <c r="I23" s="45">
        <f t="shared" si="23"/>
        <v>0.24064186262463833</v>
      </c>
      <c r="J23" s="45">
        <f t="shared" si="23"/>
        <v>0.23264940015696828</v>
      </c>
      <c r="K23" s="45">
        <f t="shared" si="23"/>
        <v>0.22823485083558667</v>
      </c>
      <c r="L23" s="45">
        <f t="shared" si="23"/>
        <v>0.2263417078857342</v>
      </c>
      <c r="M23" s="45">
        <f t="shared" si="23"/>
        <v>0.2243173473150865</v>
      </c>
      <c r="N23" s="45">
        <f t="shared" si="23"/>
        <v>0.2223799011878482</v>
      </c>
      <c r="O23" s="45">
        <f t="shared" si="23"/>
        <v>0.22132686733149806</v>
      </c>
      <c r="P23" s="45">
        <f t="shared" si="23"/>
        <v>0.21541568495456076</v>
      </c>
      <c r="Q23" s="45">
        <f t="shared" si="23"/>
        <v>0.2108873944684121</v>
      </c>
      <c r="R23" s="45">
        <f t="shared" si="23"/>
        <v>0.2070348167851046</v>
      </c>
      <c r="S23" s="45">
        <f t="shared" si="23"/>
        <v>0.20200389428674867</v>
      </c>
      <c r="T23" s="45">
        <f t="shared" si="23"/>
        <v>0.1967062908398235</v>
      </c>
      <c r="U23" s="45">
        <f t="shared" si="23"/>
        <v>0.19275988925550877</v>
      </c>
      <c r="V23" s="45">
        <f t="shared" si="23"/>
        <v>0.19027424503862375</v>
      </c>
      <c r="W23" s="45">
        <f t="shared" si="23"/>
        <v>0.18803864024296657</v>
      </c>
      <c r="X23" s="45">
        <f t="shared" si="23"/>
        <v>0.18549453768243956</v>
      </c>
      <c r="Y23" s="45">
        <f t="shared" si="23"/>
        <v>0.18391938871586877</v>
      </c>
      <c r="Z23" s="45">
        <f t="shared" si="23"/>
        <v>0.1827150076748382</v>
      </c>
      <c r="AA23" s="45">
        <f t="shared" si="23"/>
        <v>0.1813054347149199</v>
      </c>
      <c r="AB23" s="45">
        <f t="shared" si="23"/>
        <v>0.1792196505150974</v>
      </c>
      <c r="AC23" s="45">
        <f t="shared" si="23"/>
        <v>0.17768227301339237</v>
      </c>
      <c r="AD23" s="45">
        <f t="shared" si="23"/>
        <v>0.17684735009137617</v>
      </c>
      <c r="AE23" s="45">
        <f t="shared" si="23"/>
        <v>0.17572382598305916</v>
      </c>
      <c r="AF23" s="45">
        <f t="shared" si="23"/>
        <v>0.17384610854760893</v>
      </c>
      <c r="AG23" s="45">
        <f t="shared" si="23"/>
        <v>0.14300799015572904</v>
      </c>
      <c r="AH23" s="45">
        <f t="shared" si="23"/>
        <v>0.1396762220121138</v>
      </c>
      <c r="AI23" s="45">
        <f t="shared" si="23"/>
        <v>0.13608336845206193</v>
      </c>
      <c r="AJ23" s="45">
        <f t="shared" si="23"/>
        <v>0.12904871619405492</v>
      </c>
      <c r="AK23" s="45">
        <f t="shared" si="23"/>
        <v>0.12715063695802342</v>
      </c>
      <c r="AL23" s="45">
        <f t="shared" si="23"/>
        <v>0.12582000207242322</v>
      </c>
      <c r="AM23" s="71"/>
      <c r="AN23" s="175">
        <f aca="true" t="shared" si="24" ref="AN23:AN29">$AL23-AK23</f>
        <v>-0.0013306348856002015</v>
      </c>
      <c r="AO23" s="175">
        <f aca="true" t="shared" si="25" ref="AO23:AO29">$AL23-AJ23</f>
        <v>-0.0032287141216316984</v>
      </c>
      <c r="AP23" s="175">
        <f aca="true" t="shared" si="26" ref="AP23:AP29">$AL23-AH23</f>
        <v>-0.013856219939690578</v>
      </c>
    </row>
    <row r="24" spans="1:42" ht="15">
      <c r="A24" s="35" t="s">
        <v>216</v>
      </c>
      <c r="B24" s="35"/>
      <c r="C24" s="35"/>
      <c r="D24" s="45">
        <f aca="true" t="shared" si="27" ref="D24:AL24">D14/D$52</f>
        <v>0.07654588380899852</v>
      </c>
      <c r="E24" s="45">
        <f t="shared" si="27"/>
        <v>0.07170478614873399</v>
      </c>
      <c r="F24" s="45">
        <f t="shared" si="27"/>
        <v>0.06358263948703226</v>
      </c>
      <c r="G24" s="45">
        <f t="shared" si="27"/>
        <v>0.06003626824415923</v>
      </c>
      <c r="H24" s="45">
        <f t="shared" si="27"/>
        <v>0.05749505542523343</v>
      </c>
      <c r="I24" s="45">
        <f t="shared" si="27"/>
        <v>0.05531931759629921</v>
      </c>
      <c r="J24" s="45">
        <f t="shared" si="27"/>
        <v>0.05348133198789102</v>
      </c>
      <c r="K24" s="45">
        <f t="shared" si="27"/>
        <v>0.04981382153464249</v>
      </c>
      <c r="L24" s="45">
        <f t="shared" si="27"/>
        <v>0.045758612424552765</v>
      </c>
      <c r="M24" s="45">
        <f t="shared" si="27"/>
        <v>0.04361280805554219</v>
      </c>
      <c r="N24" s="45">
        <f t="shared" si="27"/>
        <v>0.04189004520130348</v>
      </c>
      <c r="O24" s="45">
        <f t="shared" si="27"/>
        <v>0.03953567717218334</v>
      </c>
      <c r="P24" s="45">
        <f t="shared" si="27"/>
        <v>0.037789541323704906</v>
      </c>
      <c r="Q24" s="45">
        <f t="shared" si="27"/>
        <v>0.03646207391856803</v>
      </c>
      <c r="R24" s="45">
        <f t="shared" si="27"/>
        <v>0.03553138274643693</v>
      </c>
      <c r="S24" s="45">
        <f t="shared" si="27"/>
        <v>0.0348822418567333</v>
      </c>
      <c r="T24" s="45">
        <f t="shared" si="27"/>
        <v>0.034383815976659515</v>
      </c>
      <c r="U24" s="45">
        <f t="shared" si="27"/>
        <v>0.0338017218492813</v>
      </c>
      <c r="V24" s="45">
        <f t="shared" si="27"/>
        <v>0.03356951098531687</v>
      </c>
      <c r="W24" s="45">
        <f t="shared" si="27"/>
        <v>0.033626499355840916</v>
      </c>
      <c r="X24" s="45">
        <f t="shared" si="27"/>
        <v>0.03171668260891454</v>
      </c>
      <c r="Y24" s="45">
        <f t="shared" si="27"/>
        <v>0.03141522416165713</v>
      </c>
      <c r="Z24" s="45">
        <f t="shared" si="27"/>
        <v>0.0315969946949364</v>
      </c>
      <c r="AA24" s="45">
        <f t="shared" si="27"/>
        <v>0.031759587926018844</v>
      </c>
      <c r="AB24" s="45">
        <f t="shared" si="27"/>
        <v>0.031867123750663896</v>
      </c>
      <c r="AC24" s="45">
        <f t="shared" si="27"/>
        <v>0.03234138612142128</v>
      </c>
      <c r="AD24" s="45">
        <f t="shared" si="27"/>
        <v>0.03340402055101548</v>
      </c>
      <c r="AE24" s="45">
        <f t="shared" si="27"/>
        <v>0.03383899805841815</v>
      </c>
      <c r="AF24" s="45">
        <f t="shared" si="27"/>
        <v>0.03508048742528571</v>
      </c>
      <c r="AG24" s="45">
        <f t="shared" si="27"/>
        <v>0.03674972770280944</v>
      </c>
      <c r="AH24" s="45">
        <f t="shared" si="27"/>
        <v>0.037943378075416076</v>
      </c>
      <c r="AI24" s="45">
        <f t="shared" si="27"/>
        <v>0.03792822686562279</v>
      </c>
      <c r="AJ24" s="45">
        <f t="shared" si="27"/>
        <v>0.03777924449609452</v>
      </c>
      <c r="AK24" s="45">
        <f t="shared" si="27"/>
        <v>0</v>
      </c>
      <c r="AL24" s="45">
        <f t="shared" si="27"/>
        <v>0</v>
      </c>
      <c r="AM24" s="71" t="s">
        <v>314</v>
      </c>
      <c r="AN24" s="175">
        <f t="shared" si="24"/>
        <v>0</v>
      </c>
      <c r="AO24" s="175">
        <f t="shared" si="25"/>
        <v>-0.03777924449609452</v>
      </c>
      <c r="AP24" s="175">
        <f t="shared" si="26"/>
        <v>-0.037943378075416076</v>
      </c>
    </row>
    <row r="25" spans="1:42" ht="15">
      <c r="A25" s="35" t="s">
        <v>33</v>
      </c>
      <c r="B25" s="35"/>
      <c r="C25" s="35"/>
      <c r="D25" s="45">
        <f aca="true" t="shared" si="28" ref="D25:AE25">D15/D$52</f>
        <v>0.08259960045470138</v>
      </c>
      <c r="E25" s="45">
        <f t="shared" si="28"/>
        <v>0.09431090210709728</v>
      </c>
      <c r="F25" s="45">
        <f t="shared" si="28"/>
        <v>0.09893291224040578</v>
      </c>
      <c r="G25" s="45">
        <f t="shared" si="28"/>
        <v>0.10516617076591724</v>
      </c>
      <c r="H25" s="45">
        <f t="shared" si="28"/>
        <v>0.11240283335633136</v>
      </c>
      <c r="I25" s="45">
        <f t="shared" si="28"/>
        <v>0.1180560667229108</v>
      </c>
      <c r="J25" s="45">
        <f t="shared" si="28"/>
        <v>0.12350039242067497</v>
      </c>
      <c r="K25" s="45">
        <f t="shared" si="28"/>
        <v>0.1276098231304579</v>
      </c>
      <c r="L25" s="45">
        <f t="shared" si="28"/>
        <v>0.13095679079598196</v>
      </c>
      <c r="M25" s="45">
        <f t="shared" si="28"/>
        <v>0.13388490708227108</v>
      </c>
      <c r="N25" s="45">
        <f t="shared" si="28"/>
        <v>0.13791653526752864</v>
      </c>
      <c r="O25" s="45">
        <f t="shared" si="28"/>
        <v>0.1459538437897994</v>
      </c>
      <c r="P25" s="45">
        <f t="shared" si="28"/>
        <v>0.153300082616811</v>
      </c>
      <c r="Q25" s="45">
        <f t="shared" si="28"/>
        <v>0.15875566894847598</v>
      </c>
      <c r="R25" s="45">
        <f t="shared" si="28"/>
        <v>0.16549882885386477</v>
      </c>
      <c r="S25" s="45">
        <f t="shared" si="28"/>
        <v>0.1704973532548605</v>
      </c>
      <c r="T25" s="45">
        <f t="shared" si="28"/>
        <v>0.17606635642466184</v>
      </c>
      <c r="U25" s="45">
        <f t="shared" si="28"/>
        <v>0.1831361171160921</v>
      </c>
      <c r="V25" s="45">
        <f t="shared" si="28"/>
        <v>0.1881115034345277</v>
      </c>
      <c r="W25" s="45">
        <f t="shared" si="28"/>
        <v>0.19082922110237246</v>
      </c>
      <c r="X25" s="45">
        <f t="shared" si="28"/>
        <v>0.19382417149892217</v>
      </c>
      <c r="Y25" s="45">
        <f t="shared" si="28"/>
        <v>0.19858586224378938</v>
      </c>
      <c r="Z25" s="45">
        <f t="shared" si="28"/>
        <v>0.22019155678033805</v>
      </c>
      <c r="AA25" s="45">
        <f t="shared" si="28"/>
        <v>0.22227263426654922</v>
      </c>
      <c r="AB25" s="45">
        <f t="shared" si="28"/>
        <v>0.2232893368038943</v>
      </c>
      <c r="AC25" s="45">
        <f t="shared" si="28"/>
        <v>0.22313385860953747</v>
      </c>
      <c r="AD25" s="45">
        <f t="shared" si="28"/>
        <v>0.22313885728078342</v>
      </c>
      <c r="AE25" s="45">
        <f t="shared" si="28"/>
        <v>0.22364462651219355</v>
      </c>
      <c r="AF25" s="45">
        <f aca="true" t="shared" si="29" ref="AF25:AL26">AF15/AF$52</f>
        <v>0.22467916496662307</v>
      </c>
      <c r="AG25" s="45">
        <f t="shared" si="29"/>
        <v>0.2259443100280196</v>
      </c>
      <c r="AH25" s="45">
        <f t="shared" si="29"/>
        <v>0.22786670685334204</v>
      </c>
      <c r="AI25" s="45">
        <f t="shared" si="29"/>
        <v>0.23125171331661273</v>
      </c>
      <c r="AJ25" s="45">
        <f t="shared" si="29"/>
        <v>0.23400455942436255</v>
      </c>
      <c r="AK25" s="45">
        <f t="shared" si="29"/>
        <v>0.23357804944657745</v>
      </c>
      <c r="AL25" s="45">
        <f t="shared" si="29"/>
        <v>0.23227081788979492</v>
      </c>
      <c r="AM25" s="71"/>
      <c r="AN25" s="175">
        <f t="shared" si="24"/>
        <v>-0.0013072315567825288</v>
      </c>
      <c r="AO25" s="175">
        <f t="shared" si="25"/>
        <v>-0.0017337415345676233</v>
      </c>
      <c r="AP25" s="175">
        <f t="shared" si="26"/>
        <v>0.004404111036452885</v>
      </c>
    </row>
    <row r="26" spans="1:42" ht="15">
      <c r="A26" s="35" t="s">
        <v>24</v>
      </c>
      <c r="B26" s="35"/>
      <c r="C26" s="35"/>
      <c r="D26" s="45">
        <f aca="true" t="shared" si="30" ref="D26:AD26">D16/D$52</f>
        <v>0.24895573387861625</v>
      </c>
      <c r="E26" s="45">
        <f t="shared" si="30"/>
        <v>0.24496220438778882</v>
      </c>
      <c r="F26" s="45">
        <f t="shared" si="30"/>
        <v>0.22945377548090726</v>
      </c>
      <c r="G26" s="45">
        <f t="shared" si="30"/>
        <v>0.22804392096104978</v>
      </c>
      <c r="H26" s="45">
        <f t="shared" si="30"/>
        <v>0.2262315440872085</v>
      </c>
      <c r="I26" s="45">
        <f t="shared" si="30"/>
        <v>0.2251898239633998</v>
      </c>
      <c r="J26" s="45">
        <f t="shared" si="30"/>
        <v>0.22315842583249243</v>
      </c>
      <c r="K26" s="45">
        <f t="shared" si="30"/>
        <v>0.22315927124429275</v>
      </c>
      <c r="L26" s="45">
        <f t="shared" si="30"/>
        <v>0.2235362691478003</v>
      </c>
      <c r="M26" s="45">
        <f t="shared" si="30"/>
        <v>0.22339271302665406</v>
      </c>
      <c r="N26" s="45">
        <f t="shared" si="30"/>
        <v>0.22116051718700724</v>
      </c>
      <c r="O26" s="45">
        <f t="shared" si="30"/>
        <v>0.221009123417466</v>
      </c>
      <c r="P26" s="45">
        <f t="shared" si="30"/>
        <v>0.21862856093754782</v>
      </c>
      <c r="Q26" s="45">
        <f t="shared" si="30"/>
        <v>0.2175972196413056</v>
      </c>
      <c r="R26" s="45">
        <f t="shared" si="30"/>
        <v>0.21410635594902536</v>
      </c>
      <c r="S26" s="45">
        <f t="shared" si="30"/>
        <v>0.21201358108041995</v>
      </c>
      <c r="T26" s="45">
        <f t="shared" si="30"/>
        <v>0.2098280809201167</v>
      </c>
      <c r="U26" s="45">
        <f t="shared" si="30"/>
        <v>0.20772177342890735</v>
      </c>
      <c r="V26" s="45">
        <f t="shared" si="30"/>
        <v>0.20551687173531805</v>
      </c>
      <c r="W26" s="45">
        <f t="shared" si="30"/>
        <v>0.2052658260816989</v>
      </c>
      <c r="X26" s="45">
        <f t="shared" si="30"/>
        <v>0.20435063181645516</v>
      </c>
      <c r="Y26" s="45">
        <f t="shared" si="30"/>
        <v>0.20327098573187513</v>
      </c>
      <c r="Z26" s="45">
        <f t="shared" si="30"/>
        <v>0.20084737394863694</v>
      </c>
      <c r="AA26" s="45">
        <f t="shared" si="30"/>
        <v>0.19965838426432517</v>
      </c>
      <c r="AB26" s="45">
        <f t="shared" si="30"/>
        <v>0.1979843824757156</v>
      </c>
      <c r="AC26" s="45">
        <f t="shared" si="30"/>
        <v>0.19692214191139762</v>
      </c>
      <c r="AD26" s="45">
        <f t="shared" si="30"/>
        <v>0.19500189648632807</v>
      </c>
      <c r="AE26" s="45">
        <f>AE16/AE$52</f>
        <v>0.19466171669973756</v>
      </c>
      <c r="AF26" s="45">
        <f t="shared" si="29"/>
        <v>0.1945747227001039</v>
      </c>
      <c r="AG26" s="45">
        <f t="shared" si="29"/>
        <v>0.1913937458947561</v>
      </c>
      <c r="AH26" s="45">
        <f t="shared" si="29"/>
        <v>0.188709470980954</v>
      </c>
      <c r="AI26" s="45">
        <f t="shared" si="29"/>
        <v>0.18926471611110884</v>
      </c>
      <c r="AJ26" s="45">
        <f t="shared" si="29"/>
        <v>0.19010693996218025</v>
      </c>
      <c r="AK26" s="45">
        <f t="shared" si="29"/>
        <v>0.19138058442705908</v>
      </c>
      <c r="AL26" s="45">
        <f t="shared" si="29"/>
        <v>0.1916194393298102</v>
      </c>
      <c r="AM26" s="71"/>
      <c r="AN26" s="175">
        <f t="shared" si="24"/>
        <v>0.0002388549027511344</v>
      </c>
      <c r="AO26" s="175">
        <f t="shared" si="25"/>
        <v>0.0015124993676299547</v>
      </c>
      <c r="AP26" s="175">
        <f t="shared" si="26"/>
        <v>0.0029099683488562067</v>
      </c>
    </row>
    <row r="27" spans="1:42" ht="15">
      <c r="A27" s="35" t="s">
        <v>48</v>
      </c>
      <c r="B27" s="35"/>
      <c r="C27" s="35"/>
      <c r="D27" s="45">
        <f aca="true" t="shared" si="31" ref="D27:V27">SUM(D22:D26)</f>
        <v>0.9665229469492631</v>
      </c>
      <c r="E27" s="45">
        <f t="shared" si="31"/>
        <v>0.970430682134691</v>
      </c>
      <c r="F27" s="45">
        <f t="shared" si="31"/>
        <v>0.9325114843525697</v>
      </c>
      <c r="G27" s="45">
        <f t="shared" si="31"/>
        <v>0.9217181053657048</v>
      </c>
      <c r="H27" s="45">
        <f t="shared" si="31"/>
        <v>0.9200818729589256</v>
      </c>
      <c r="I27" s="45">
        <f t="shared" si="31"/>
        <v>0.9085560922026373</v>
      </c>
      <c r="J27" s="45">
        <f t="shared" si="31"/>
        <v>0.9038401166050006</v>
      </c>
      <c r="K27" s="45">
        <f t="shared" si="31"/>
        <v>0.9006604902699589</v>
      </c>
      <c r="L27" s="45">
        <f t="shared" si="31"/>
        <v>0.8994018695661649</v>
      </c>
      <c r="M27" s="45">
        <f t="shared" si="31"/>
        <v>0.8994981320249491</v>
      </c>
      <c r="N27" s="45">
        <f t="shared" si="31"/>
        <v>0.8980763166193629</v>
      </c>
      <c r="O27" s="45">
        <f t="shared" si="31"/>
        <v>0.9060858377370382</v>
      </c>
      <c r="P27" s="45">
        <f t="shared" si="31"/>
        <v>0.9071019858633456</v>
      </c>
      <c r="Q27" s="45">
        <f t="shared" si="31"/>
        <v>0.909522828974793</v>
      </c>
      <c r="R27" s="45">
        <f t="shared" si="31"/>
        <v>0.9115834292746834</v>
      </c>
      <c r="S27" s="45">
        <f t="shared" si="31"/>
        <v>0.9128384262384908</v>
      </c>
      <c r="T27" s="45">
        <f t="shared" si="31"/>
        <v>0.9132736961396571</v>
      </c>
      <c r="U27" s="45">
        <f t="shared" si="31"/>
        <v>0.9151401372928283</v>
      </c>
      <c r="V27" s="45">
        <f t="shared" si="31"/>
        <v>0.9167297466301195</v>
      </c>
      <c r="W27" s="45">
        <f aca="true" t="shared" si="32" ref="W27:AC27">SUM(W22:W26)</f>
        <v>0.9175615904450511</v>
      </c>
      <c r="X27" s="45">
        <f t="shared" si="32"/>
        <v>0.9160308837192273</v>
      </c>
      <c r="Y27" s="45">
        <f t="shared" si="32"/>
        <v>0.920660715579054</v>
      </c>
      <c r="Z27" s="45">
        <f t="shared" si="32"/>
        <v>0.9405042952164664</v>
      </c>
      <c r="AA27" s="45">
        <f t="shared" si="32"/>
        <v>0.9446297828427054</v>
      </c>
      <c r="AB27" s="45">
        <f t="shared" si="32"/>
        <v>0.9444915086844496</v>
      </c>
      <c r="AC27" s="45">
        <f t="shared" si="32"/>
        <v>0.9461570185149009</v>
      </c>
      <c r="AD27" s="45">
        <f aca="true" t="shared" si="33" ref="AD27:AL27">SUM(AD22:AD26)</f>
        <v>0.9467001137891796</v>
      </c>
      <c r="AE27" s="45">
        <f t="shared" si="33"/>
        <v>0.9467579850220827</v>
      </c>
      <c r="AF27" s="45">
        <f t="shared" si="33"/>
        <v>0.9475222828395846</v>
      </c>
      <c r="AG27" s="45">
        <f t="shared" si="33"/>
        <v>0.9177413051973428</v>
      </c>
      <c r="AH27" s="45">
        <f t="shared" si="33"/>
        <v>0.9160745325202413</v>
      </c>
      <c r="AI27" s="45">
        <f t="shared" si="33"/>
        <v>0.9168974955914062</v>
      </c>
      <c r="AJ27" s="45">
        <f t="shared" si="33"/>
        <v>0.9147152789306814</v>
      </c>
      <c r="AK27" s="45">
        <f t="shared" si="33"/>
        <v>0.9152074732124211</v>
      </c>
      <c r="AL27" s="45">
        <f t="shared" si="33"/>
        <v>0.9130618458914209</v>
      </c>
      <c r="AM27" s="71"/>
      <c r="AN27" s="175">
        <f t="shared" si="24"/>
        <v>-0.0021456273210002097</v>
      </c>
      <c r="AO27" s="175">
        <f t="shared" si="25"/>
        <v>-0.0016534330392604657</v>
      </c>
      <c r="AP27" s="175">
        <f t="shared" si="26"/>
        <v>-0.0030126866288203713</v>
      </c>
    </row>
    <row r="28" spans="1:42" ht="15">
      <c r="A28" s="35" t="s">
        <v>108</v>
      </c>
      <c r="B28" s="35"/>
      <c r="C28" s="35"/>
      <c r="D28" s="45">
        <f aca="true" t="shared" si="34" ref="D28:V28">1-D27</f>
        <v>0.033477053050736894</v>
      </c>
      <c r="E28" s="45">
        <f t="shared" si="34"/>
        <v>0.02956931786530903</v>
      </c>
      <c r="F28" s="45">
        <f t="shared" si="34"/>
        <v>0.0674885156474303</v>
      </c>
      <c r="G28" s="45">
        <f t="shared" si="34"/>
        <v>0.07828189463429525</v>
      </c>
      <c r="H28" s="45">
        <f t="shared" si="34"/>
        <v>0.07991812704107437</v>
      </c>
      <c r="I28" s="45">
        <f t="shared" si="34"/>
        <v>0.09144390779736267</v>
      </c>
      <c r="J28" s="45">
        <f t="shared" si="34"/>
        <v>0.09615988339499937</v>
      </c>
      <c r="K28" s="45">
        <f t="shared" si="34"/>
        <v>0.09933950973004113</v>
      </c>
      <c r="L28" s="45">
        <f t="shared" si="34"/>
        <v>0.10059813043383514</v>
      </c>
      <c r="M28" s="45">
        <f t="shared" si="34"/>
        <v>0.1005018679750509</v>
      </c>
      <c r="N28" s="45">
        <f t="shared" si="34"/>
        <v>0.10192368338063706</v>
      </c>
      <c r="O28" s="45">
        <f t="shared" si="34"/>
        <v>0.09391416226296179</v>
      </c>
      <c r="P28" s="45">
        <f t="shared" si="34"/>
        <v>0.09289801413665444</v>
      </c>
      <c r="Q28" s="45">
        <f t="shared" si="34"/>
        <v>0.09047717102520703</v>
      </c>
      <c r="R28" s="45">
        <f t="shared" si="34"/>
        <v>0.08841657072531661</v>
      </c>
      <c r="S28" s="45">
        <f t="shared" si="34"/>
        <v>0.08716157376150924</v>
      </c>
      <c r="T28" s="45">
        <f t="shared" si="34"/>
        <v>0.08672630386034286</v>
      </c>
      <c r="U28" s="45">
        <f t="shared" si="34"/>
        <v>0.08485986270717172</v>
      </c>
      <c r="V28" s="45">
        <f t="shared" si="34"/>
        <v>0.08327025336988048</v>
      </c>
      <c r="W28" s="45">
        <f aca="true" t="shared" si="35" ref="W28:AC28">1-W27</f>
        <v>0.08243840955494885</v>
      </c>
      <c r="X28" s="45">
        <f t="shared" si="35"/>
        <v>0.08396911628077275</v>
      </c>
      <c r="Y28" s="45">
        <f t="shared" si="35"/>
        <v>0.07933928442094595</v>
      </c>
      <c r="Z28" s="45">
        <f t="shared" si="35"/>
        <v>0.05949570478353361</v>
      </c>
      <c r="AA28" s="45">
        <f t="shared" si="35"/>
        <v>0.05537021715729462</v>
      </c>
      <c r="AB28" s="45">
        <f t="shared" si="35"/>
        <v>0.05550849131555036</v>
      </c>
      <c r="AC28" s="45">
        <f t="shared" si="35"/>
        <v>0.05384298148509914</v>
      </c>
      <c r="AD28" s="45">
        <f aca="true" t="shared" si="36" ref="AD28:AL28">1-AD27</f>
        <v>0.05329988621082038</v>
      </c>
      <c r="AE28" s="45">
        <f t="shared" si="36"/>
        <v>0.05324201497791725</v>
      </c>
      <c r="AF28" s="45">
        <f t="shared" si="36"/>
        <v>0.05247771716041538</v>
      </c>
      <c r="AG28" s="45">
        <f t="shared" si="36"/>
        <v>0.08225869480265724</v>
      </c>
      <c r="AH28" s="45">
        <f t="shared" si="36"/>
        <v>0.08392546747975871</v>
      </c>
      <c r="AI28" s="45">
        <f t="shared" si="36"/>
        <v>0.08310250440859379</v>
      </c>
      <c r="AJ28" s="45">
        <f t="shared" si="36"/>
        <v>0.08528472106931861</v>
      </c>
      <c r="AK28" s="45">
        <f t="shared" si="36"/>
        <v>0.08479252678757887</v>
      </c>
      <c r="AL28" s="45">
        <f t="shared" si="36"/>
        <v>0.08693815410857908</v>
      </c>
      <c r="AM28" s="71"/>
      <c r="AN28" s="175">
        <f t="shared" si="24"/>
        <v>0.0021456273210002097</v>
      </c>
      <c r="AO28" s="175">
        <f t="shared" si="25"/>
        <v>0.0016534330392604657</v>
      </c>
      <c r="AP28" s="175">
        <f t="shared" si="26"/>
        <v>0.0030126866288203713</v>
      </c>
    </row>
    <row r="29" spans="1:42" ht="15">
      <c r="A29" s="35" t="s">
        <v>221</v>
      </c>
      <c r="B29" s="35"/>
      <c r="C29" s="35"/>
      <c r="D29" s="45">
        <f aca="true" t="shared" si="37" ref="D29:Y29">D19/D$52</f>
        <v>0.004756136114455602</v>
      </c>
      <c r="E29" s="45">
        <f t="shared" si="37"/>
        <v>0.008512595298705168</v>
      </c>
      <c r="F29" s="45">
        <f t="shared" si="37"/>
        <v>0.011615944109484161</v>
      </c>
      <c r="G29" s="45">
        <f t="shared" si="37"/>
        <v>0.015674571735417878</v>
      </c>
      <c r="H29" s="45">
        <f t="shared" si="37"/>
        <v>0.019600064394462078</v>
      </c>
      <c r="I29" s="45">
        <f t="shared" si="37"/>
        <v>0.022902537214556283</v>
      </c>
      <c r="J29" s="45">
        <f t="shared" si="37"/>
        <v>0.025612848974100235</v>
      </c>
      <c r="K29" s="45">
        <f t="shared" si="37"/>
        <v>0.029208187419655127</v>
      </c>
      <c r="L29" s="45">
        <f t="shared" si="37"/>
        <v>0.032221689582289235</v>
      </c>
      <c r="M29" s="45">
        <f t="shared" si="37"/>
        <v>0.0337999262430452</v>
      </c>
      <c r="N29" s="45">
        <f t="shared" si="37"/>
        <v>0.03416377588563019</v>
      </c>
      <c r="O29" s="45">
        <f t="shared" si="37"/>
        <v>0.03457678854663413</v>
      </c>
      <c r="P29" s="45">
        <f t="shared" si="37"/>
        <v>0.034250277939271545</v>
      </c>
      <c r="Q29" s="45">
        <f t="shared" si="37"/>
        <v>0.03360939375524205</v>
      </c>
      <c r="R29" s="45">
        <f t="shared" si="37"/>
        <v>0.03240005557981659</v>
      </c>
      <c r="S29" s="45">
        <f t="shared" si="37"/>
        <v>0.030591677185154743</v>
      </c>
      <c r="T29" s="45">
        <f t="shared" si="37"/>
        <v>0.029913437658235478</v>
      </c>
      <c r="U29" s="45">
        <f t="shared" si="37"/>
        <v>0.029288504570106573</v>
      </c>
      <c r="V29" s="45">
        <f t="shared" si="37"/>
        <v>0.02830370534056128</v>
      </c>
      <c r="W29" s="45">
        <f t="shared" si="37"/>
        <v>0.026952360133761843</v>
      </c>
      <c r="X29" s="45">
        <f t="shared" si="37"/>
        <v>0.02563421923413136</v>
      </c>
      <c r="Y29" s="45">
        <f t="shared" si="37"/>
        <v>0.023511624538277685</v>
      </c>
      <c r="Z29" s="45">
        <f aca="true" t="shared" si="38" ref="Z29:AL29">Z19/Z$52</f>
        <v>0.00046677378526610596</v>
      </c>
      <c r="AA29" s="45">
        <f t="shared" si="38"/>
        <v>0.0006049445319241684</v>
      </c>
      <c r="AB29" s="45">
        <f t="shared" si="38"/>
        <v>0.0006496328257711097</v>
      </c>
      <c r="AC29" s="45">
        <f t="shared" si="38"/>
        <v>0.0007119446072366565</v>
      </c>
      <c r="AD29" s="45">
        <f t="shared" si="38"/>
        <v>0.000724112961622013</v>
      </c>
      <c r="AE29" s="45">
        <f t="shared" si="38"/>
        <v>0.0007595638908446948</v>
      </c>
      <c r="AF29" s="45">
        <f t="shared" si="38"/>
        <v>0.0008076083436036999</v>
      </c>
      <c r="AG29" s="45">
        <f t="shared" si="38"/>
        <v>0.0008272845942148279</v>
      </c>
      <c r="AH29" s="45">
        <f t="shared" si="38"/>
        <v>0.0008422686754499325</v>
      </c>
      <c r="AI29" s="45">
        <f t="shared" si="38"/>
        <v>0.0008387579835439775</v>
      </c>
      <c r="AJ29" s="45">
        <f t="shared" si="38"/>
        <v>0.0008503366928381404</v>
      </c>
      <c r="AK29" s="45">
        <f t="shared" si="38"/>
        <v>0.0008634676862278912</v>
      </c>
      <c r="AL29" s="45">
        <f t="shared" si="38"/>
        <v>0.0008887507273408419</v>
      </c>
      <c r="AM29" s="71"/>
      <c r="AN29" s="175">
        <f t="shared" si="24"/>
        <v>2.5283041112950685E-05</v>
      </c>
      <c r="AO29" s="175">
        <f t="shared" si="25"/>
        <v>3.841403450270144E-05</v>
      </c>
      <c r="AP29" s="175">
        <f t="shared" si="26"/>
        <v>4.6482051890909355E-05</v>
      </c>
    </row>
    <row r="30" spans="1:42" ht="15">
      <c r="A30" s="35" t="s">
        <v>119</v>
      </c>
      <c r="B30" s="35"/>
      <c r="C30" s="35"/>
      <c r="D30" s="45">
        <f aca="true" t="shared" si="39" ref="D30:V30">D28-D29</f>
        <v>0.02872091693628129</v>
      </c>
      <c r="E30" s="45">
        <f t="shared" si="39"/>
        <v>0.02105672256660386</v>
      </c>
      <c r="F30" s="45">
        <f t="shared" si="39"/>
        <v>0.05587257153794614</v>
      </c>
      <c r="G30" s="45">
        <f t="shared" si="39"/>
        <v>0.06260732289887737</v>
      </c>
      <c r="H30" s="45">
        <f t="shared" si="39"/>
        <v>0.0603180626466123</v>
      </c>
      <c r="I30" s="45">
        <f t="shared" si="39"/>
        <v>0.06854137058280638</v>
      </c>
      <c r="J30" s="45">
        <f t="shared" si="39"/>
        <v>0.07054703442089913</v>
      </c>
      <c r="K30" s="45">
        <f t="shared" si="39"/>
        <v>0.070131322310386</v>
      </c>
      <c r="L30" s="45">
        <f t="shared" si="39"/>
        <v>0.0683764408515459</v>
      </c>
      <c r="M30" s="45">
        <f t="shared" si="39"/>
        <v>0.06670194173200569</v>
      </c>
      <c r="N30" s="45">
        <f t="shared" si="39"/>
        <v>0.06775990749500688</v>
      </c>
      <c r="O30" s="45">
        <f t="shared" si="39"/>
        <v>0.059337373716327656</v>
      </c>
      <c r="P30" s="45">
        <f t="shared" si="39"/>
        <v>0.058647736197382894</v>
      </c>
      <c r="Q30" s="45">
        <f t="shared" si="39"/>
        <v>0.056867777269964975</v>
      </c>
      <c r="R30" s="45">
        <f t="shared" si="39"/>
        <v>0.056016515145500025</v>
      </c>
      <c r="S30" s="45">
        <f t="shared" si="39"/>
        <v>0.05656989657635449</v>
      </c>
      <c r="T30" s="45">
        <f t="shared" si="39"/>
        <v>0.056812866202107376</v>
      </c>
      <c r="U30" s="45">
        <f t="shared" si="39"/>
        <v>0.055571358137065145</v>
      </c>
      <c r="V30" s="45">
        <f t="shared" si="39"/>
        <v>0.0549665480293192</v>
      </c>
      <c r="W30" s="45">
        <f aca="true" t="shared" si="40" ref="W30:AH30">W28-W29</f>
        <v>0.05548604942118701</v>
      </c>
      <c r="X30" s="45">
        <f t="shared" si="40"/>
        <v>0.05833489704664139</v>
      </c>
      <c r="Y30" s="45">
        <f t="shared" si="40"/>
        <v>0.055827659882668274</v>
      </c>
      <c r="Z30" s="45">
        <f t="shared" si="40"/>
        <v>0.059028930998267504</v>
      </c>
      <c r="AA30" s="45">
        <f t="shared" si="40"/>
        <v>0.054765272625370454</v>
      </c>
      <c r="AB30" s="45">
        <f t="shared" si="40"/>
        <v>0.05485885848977925</v>
      </c>
      <c r="AC30" s="45">
        <f t="shared" si="40"/>
        <v>0.053131036877862484</v>
      </c>
      <c r="AD30" s="45">
        <f t="shared" si="40"/>
        <v>0.05257577324919837</v>
      </c>
      <c r="AE30" s="45">
        <f t="shared" si="40"/>
        <v>0.05248245108707256</v>
      </c>
      <c r="AF30" s="45">
        <f t="shared" si="40"/>
        <v>0.05167010881681168</v>
      </c>
      <c r="AG30" s="45">
        <f>AG28-AG29</f>
        <v>0.08143141020844241</v>
      </c>
      <c r="AH30" s="45">
        <f t="shared" si="40"/>
        <v>0.08308319880430877</v>
      </c>
      <c r="AI30" s="45">
        <f>AI28-AI29</f>
        <v>0.08226374642504981</v>
      </c>
      <c r="AJ30" s="45">
        <f>AJ28-AJ29</f>
        <v>0.08443438437648047</v>
      </c>
      <c r="AK30" s="45">
        <f>AK28-AK29</f>
        <v>0.08392905910135098</v>
      </c>
      <c r="AL30" s="45">
        <f>AL28-AL29</f>
        <v>0.08604940338123823</v>
      </c>
      <c r="AM30" s="71"/>
      <c r="AN30" s="175">
        <f>$AL30-AK30</f>
        <v>0.0021203442798872485</v>
      </c>
      <c r="AO30" s="175">
        <f>$AL30-AJ30</f>
        <v>0.001615019004757759</v>
      </c>
      <c r="AP30" s="175">
        <f>$AL30-AH30</f>
        <v>0.0029662045769294626</v>
      </c>
    </row>
    <row r="31" spans="4:42" ht="15">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N31" s="46"/>
      <c r="AO31" s="46"/>
      <c r="AP31" s="46"/>
    </row>
    <row r="32" spans="1:42" ht="32.25" customHeight="1">
      <c r="A32" s="39" t="s">
        <v>14</v>
      </c>
      <c r="B32" s="40" t="s">
        <v>15</v>
      </c>
      <c r="C32" s="40" t="s">
        <v>16</v>
      </c>
      <c r="D32" s="40" t="s">
        <v>17</v>
      </c>
      <c r="E32" s="40" t="s">
        <v>18</v>
      </c>
      <c r="F32" s="40" t="s">
        <v>19</v>
      </c>
      <c r="G32" s="40" t="s">
        <v>20</v>
      </c>
      <c r="H32" s="40" t="s">
        <v>78</v>
      </c>
      <c r="I32" s="40" t="s">
        <v>83</v>
      </c>
      <c r="J32" s="40" t="s">
        <v>84</v>
      </c>
      <c r="K32" s="40" t="s">
        <v>92</v>
      </c>
      <c r="L32" s="39" t="s">
        <v>97</v>
      </c>
      <c r="M32" s="40" t="s">
        <v>100</v>
      </c>
      <c r="N32" s="40" t="s">
        <v>118</v>
      </c>
      <c r="O32" s="40" t="s">
        <v>120</v>
      </c>
      <c r="P32" s="40" t="s">
        <v>122</v>
      </c>
      <c r="Q32" s="40" t="s">
        <v>124</v>
      </c>
      <c r="R32" s="40" t="s">
        <v>125</v>
      </c>
      <c r="S32" s="40" t="s">
        <v>128</v>
      </c>
      <c r="T32" s="40" t="s">
        <v>148</v>
      </c>
      <c r="U32" s="40" t="s">
        <v>153</v>
      </c>
      <c r="V32" s="40" t="s">
        <v>176</v>
      </c>
      <c r="W32" s="40" t="s">
        <v>180</v>
      </c>
      <c r="X32" s="40" t="s">
        <v>204</v>
      </c>
      <c r="Y32" s="40" t="s">
        <v>209</v>
      </c>
      <c r="Z32" s="40" t="s">
        <v>212</v>
      </c>
      <c r="AA32" s="40" t="s">
        <v>227</v>
      </c>
      <c r="AB32" s="40" t="s">
        <v>238</v>
      </c>
      <c r="AC32" s="40" t="s">
        <v>242</v>
      </c>
      <c r="AD32" s="40" t="s">
        <v>246</v>
      </c>
      <c r="AE32" s="40" t="s">
        <v>250</v>
      </c>
      <c r="AF32" s="40" t="s">
        <v>253</v>
      </c>
      <c r="AG32" s="40" t="s">
        <v>260</v>
      </c>
      <c r="AH32" s="40" t="s">
        <v>263</v>
      </c>
      <c r="AI32" s="40" t="s">
        <v>264</v>
      </c>
      <c r="AJ32" s="40" t="s">
        <v>278</v>
      </c>
      <c r="AK32" s="40" t="s">
        <v>282</v>
      </c>
      <c r="AL32" s="40" t="s">
        <v>299</v>
      </c>
      <c r="AM32" s="40" t="s">
        <v>21</v>
      </c>
      <c r="AN32" s="46"/>
      <c r="AO32" s="46"/>
      <c r="AP32" s="46"/>
    </row>
    <row r="33" spans="1:39" ht="30">
      <c r="A33" s="35" t="s">
        <v>22</v>
      </c>
      <c r="B33" s="48" t="s">
        <v>23</v>
      </c>
      <c r="C33" s="48">
        <v>101</v>
      </c>
      <c r="D33" s="36">
        <v>3969000</v>
      </c>
      <c r="E33" s="36">
        <v>4109000</v>
      </c>
      <c r="F33" s="49">
        <v>4505000</v>
      </c>
      <c r="G33" s="49">
        <v>4574000</v>
      </c>
      <c r="H33" s="49">
        <v>4658000</v>
      </c>
      <c r="I33" s="49">
        <v>4757000</v>
      </c>
      <c r="J33" s="49">
        <v>4835000</v>
      </c>
      <c r="K33" s="49">
        <v>4906000</v>
      </c>
      <c r="L33" s="49">
        <v>5008000</v>
      </c>
      <c r="M33" s="49">
        <v>5132000</v>
      </c>
      <c r="N33" s="49">
        <v>5227000</v>
      </c>
      <c r="O33" s="49">
        <v>5342000</v>
      </c>
      <c r="P33" s="49">
        <v>5529000</v>
      </c>
      <c r="Q33" s="49">
        <v>5691000</v>
      </c>
      <c r="R33" s="49">
        <v>5832000</v>
      </c>
      <c r="S33" s="49">
        <v>5998000</v>
      </c>
      <c r="T33" s="49">
        <v>6144000</v>
      </c>
      <c r="U33" s="49">
        <v>6280000</v>
      </c>
      <c r="V33" s="49">
        <v>6365000</v>
      </c>
      <c r="W33" s="49">
        <v>6446000</v>
      </c>
      <c r="X33" s="158">
        <v>6569000</v>
      </c>
      <c r="Y33" s="158">
        <v>6704000</v>
      </c>
      <c r="Z33" s="158">
        <v>6799000</v>
      </c>
      <c r="AA33" s="158">
        <v>6961000</v>
      </c>
      <c r="AB33" s="158">
        <v>7111000</v>
      </c>
      <c r="AC33" s="158">
        <v>7281000</v>
      </c>
      <c r="AD33" s="158">
        <v>7385000</v>
      </c>
      <c r="AE33" s="158">
        <v>7473000</v>
      </c>
      <c r="AF33" s="158">
        <v>7592000</v>
      </c>
      <c r="AG33" s="158">
        <v>7713000</v>
      </c>
      <c r="AH33" s="278">
        <v>7796000</v>
      </c>
      <c r="AI33" s="158">
        <v>7879000</v>
      </c>
      <c r="AJ33" s="284">
        <v>7996000</v>
      </c>
      <c r="AK33" s="301">
        <v>9041000</v>
      </c>
      <c r="AL33" s="301">
        <v>9117000</v>
      </c>
      <c r="AM33" s="255" t="s">
        <v>310</v>
      </c>
    </row>
    <row r="34" spans="1:39" ht="15">
      <c r="A34" s="35" t="s">
        <v>24</v>
      </c>
      <c r="B34" s="35" t="s">
        <v>24</v>
      </c>
      <c r="C34" s="35">
        <v>111</v>
      </c>
      <c r="D34" s="36">
        <v>3413900</v>
      </c>
      <c r="E34" s="49">
        <v>3502300</v>
      </c>
      <c r="F34" s="49">
        <v>3563400</v>
      </c>
      <c r="G34" s="49">
        <v>3625700</v>
      </c>
      <c r="H34" s="49">
        <v>3682800</v>
      </c>
      <c r="I34" s="49">
        <v>3730100</v>
      </c>
      <c r="J34" s="49">
        <v>3735000</v>
      </c>
      <c r="K34" s="49">
        <v>3774200</v>
      </c>
      <c r="L34" s="49">
        <v>3837800</v>
      </c>
      <c r="M34" s="49">
        <v>3910100</v>
      </c>
      <c r="N34" s="49">
        <v>3936000</v>
      </c>
      <c r="O34" s="49">
        <v>3969800</v>
      </c>
      <c r="P34" s="49">
        <v>4011100</v>
      </c>
      <c r="Q34" s="49">
        <v>4061200</v>
      </c>
      <c r="R34" s="49">
        <v>4048600</v>
      </c>
      <c r="S34" s="49">
        <v>4072900</v>
      </c>
      <c r="T34" s="49">
        <v>4102900</v>
      </c>
      <c r="U34" s="49">
        <v>4148600</v>
      </c>
      <c r="V34" s="49">
        <v>4152600</v>
      </c>
      <c r="W34" s="49">
        <v>4209500</v>
      </c>
      <c r="X34" s="158">
        <v>4272200</v>
      </c>
      <c r="Y34" s="158">
        <v>4309600</v>
      </c>
      <c r="Z34" s="158">
        <v>4306400</v>
      </c>
      <c r="AA34" s="158">
        <v>4336600</v>
      </c>
      <c r="AB34" s="158">
        <v>4375700</v>
      </c>
      <c r="AC34" s="158">
        <v>4415800</v>
      </c>
      <c r="AD34" s="158">
        <v>4415500</v>
      </c>
      <c r="AE34" s="158">
        <v>4464100</v>
      </c>
      <c r="AF34" s="158">
        <v>4536600</v>
      </c>
      <c r="AG34" s="158">
        <v>4563700</v>
      </c>
      <c r="AH34" s="158">
        <v>4570300</v>
      </c>
      <c r="AI34" s="158">
        <v>4625800</v>
      </c>
      <c r="AJ34" s="284">
        <v>4694900</v>
      </c>
      <c r="AK34" s="301">
        <v>4765300</v>
      </c>
      <c r="AL34" s="301">
        <v>4808000</v>
      </c>
      <c r="AM34" s="71"/>
    </row>
    <row r="35" spans="1:39" ht="15">
      <c r="A35" s="35" t="s">
        <v>24</v>
      </c>
      <c r="B35" s="35" t="s">
        <v>25</v>
      </c>
      <c r="C35" s="35">
        <v>114</v>
      </c>
      <c r="D35" s="36">
        <v>287300</v>
      </c>
      <c r="E35" s="49">
        <v>279500</v>
      </c>
      <c r="F35" s="49">
        <v>272700</v>
      </c>
      <c r="G35" s="49">
        <v>260100</v>
      </c>
      <c r="H35" s="49">
        <v>252000</v>
      </c>
      <c r="I35" s="49">
        <v>247000</v>
      </c>
      <c r="J35" s="49">
        <v>245700</v>
      </c>
      <c r="K35" s="49">
        <v>253200</v>
      </c>
      <c r="L35" s="49">
        <v>265700</v>
      </c>
      <c r="M35" s="49">
        <v>269600</v>
      </c>
      <c r="N35" s="49">
        <v>271800</v>
      </c>
      <c r="O35" s="49">
        <v>273100</v>
      </c>
      <c r="P35" s="49">
        <v>275900</v>
      </c>
      <c r="Q35" s="49">
        <v>271400</v>
      </c>
      <c r="R35" s="49">
        <v>265900</v>
      </c>
      <c r="S35" s="49">
        <v>260700</v>
      </c>
      <c r="T35" s="49">
        <v>248200</v>
      </c>
      <c r="U35" s="49">
        <v>233000</v>
      </c>
      <c r="V35" s="49">
        <v>218600</v>
      </c>
      <c r="W35" s="49">
        <v>203900</v>
      </c>
      <c r="X35" s="158">
        <v>192800</v>
      </c>
      <c r="Y35" s="158">
        <v>180900</v>
      </c>
      <c r="Z35" s="158">
        <v>168600</v>
      </c>
      <c r="AA35" s="158">
        <v>152000</v>
      </c>
      <c r="AB35" s="158">
        <v>134800</v>
      </c>
      <c r="AC35" s="158">
        <v>120400</v>
      </c>
      <c r="AD35" s="158">
        <v>108700</v>
      </c>
      <c r="AE35" s="158">
        <v>97700</v>
      </c>
      <c r="AF35" s="158">
        <v>89200</v>
      </c>
      <c r="AG35" s="158">
        <v>40200</v>
      </c>
      <c r="AH35" s="158">
        <v>300</v>
      </c>
      <c r="AI35" s="158">
        <v>0</v>
      </c>
      <c r="AJ35" s="158">
        <v>0</v>
      </c>
      <c r="AK35" s="158">
        <v>0</v>
      </c>
      <c r="AL35" s="158">
        <v>0</v>
      </c>
      <c r="AM35" s="71"/>
    </row>
    <row r="36" spans="1:39" ht="15">
      <c r="A36" s="35" t="s">
        <v>26</v>
      </c>
      <c r="B36" s="35" t="s">
        <v>205</v>
      </c>
      <c r="C36" s="35">
        <v>121</v>
      </c>
      <c r="D36" s="53">
        <v>84000</v>
      </c>
      <c r="E36" s="54">
        <v>85000</v>
      </c>
      <c r="F36" s="54">
        <v>86000</v>
      </c>
      <c r="G36" s="49">
        <v>87000</v>
      </c>
      <c r="H36" s="54">
        <v>88000</v>
      </c>
      <c r="I36" s="54">
        <v>88000</v>
      </c>
      <c r="J36" s="54">
        <v>89000</v>
      </c>
      <c r="K36" s="54">
        <v>90000</v>
      </c>
      <c r="L36" s="54">
        <v>91000</v>
      </c>
      <c r="M36" s="54">
        <v>92000</v>
      </c>
      <c r="N36" s="54">
        <v>93000</v>
      </c>
      <c r="O36" s="54">
        <v>94000</v>
      </c>
      <c r="P36" s="54">
        <v>95000</v>
      </c>
      <c r="Q36" s="54">
        <v>96000</v>
      </c>
      <c r="R36" s="54">
        <v>97000</v>
      </c>
      <c r="S36" s="54">
        <v>98000</v>
      </c>
      <c r="T36" s="54">
        <v>99000</v>
      </c>
      <c r="U36" s="54">
        <v>100000</v>
      </c>
      <c r="V36" s="54">
        <v>100500</v>
      </c>
      <c r="W36" s="54">
        <v>101000</v>
      </c>
      <c r="X36" s="161">
        <v>101000</v>
      </c>
      <c r="Y36" s="161">
        <v>101000</v>
      </c>
      <c r="Z36" s="161">
        <v>101000</v>
      </c>
      <c r="AA36" s="161">
        <v>101000</v>
      </c>
      <c r="AB36" s="161">
        <v>110000</v>
      </c>
      <c r="AC36" s="161">
        <v>110000</v>
      </c>
      <c r="AD36" s="161">
        <v>110000</v>
      </c>
      <c r="AE36" s="161">
        <v>110000</v>
      </c>
      <c r="AF36" s="161">
        <v>110000</v>
      </c>
      <c r="AG36" s="161">
        <v>110000</v>
      </c>
      <c r="AH36" s="161">
        <v>110000</v>
      </c>
      <c r="AI36" s="161">
        <v>110000</v>
      </c>
      <c r="AJ36" s="285">
        <v>110000</v>
      </c>
      <c r="AK36" s="300">
        <v>110000</v>
      </c>
      <c r="AL36" s="300">
        <v>110000</v>
      </c>
      <c r="AM36" s="255" t="s">
        <v>126</v>
      </c>
    </row>
    <row r="37" spans="1:39" ht="15">
      <c r="A37" s="41" t="s">
        <v>106</v>
      </c>
      <c r="B37" s="41" t="s">
        <v>106</v>
      </c>
      <c r="C37" s="41">
        <v>161</v>
      </c>
      <c r="D37" s="36"/>
      <c r="E37" s="49"/>
      <c r="F37" s="36"/>
      <c r="G37" s="49"/>
      <c r="H37" s="49"/>
      <c r="I37" s="49"/>
      <c r="J37" s="49"/>
      <c r="K37" s="49">
        <v>2930000</v>
      </c>
      <c r="L37" s="49">
        <v>4155000</v>
      </c>
      <c r="M37" s="49">
        <v>4197000</v>
      </c>
      <c r="N37" s="49">
        <v>4231000</v>
      </c>
      <c r="O37" s="49">
        <v>4249000</v>
      </c>
      <c r="P37" s="49">
        <v>4224000</v>
      </c>
      <c r="Q37" s="49">
        <v>4199000</v>
      </c>
      <c r="R37" s="49">
        <v>4172000</v>
      </c>
      <c r="S37" s="49">
        <v>4129000</v>
      </c>
      <c r="T37" s="49">
        <v>4079000</v>
      </c>
      <c r="U37" s="49">
        <v>4066000</v>
      </c>
      <c r="V37" s="49">
        <v>4047000</v>
      </c>
      <c r="W37" s="49">
        <v>4043000</v>
      </c>
      <c r="X37" s="158">
        <v>4053000</v>
      </c>
      <c r="Y37" s="158">
        <v>4063000</v>
      </c>
      <c r="Z37" s="158">
        <v>4071000</v>
      </c>
      <c r="AA37" s="158">
        <v>4076000</v>
      </c>
      <c r="AB37" s="158">
        <v>4083000</v>
      </c>
      <c r="AC37" s="158">
        <v>4093000</v>
      </c>
      <c r="AD37" s="158">
        <v>4103000</v>
      </c>
      <c r="AE37" s="158">
        <v>4118000</v>
      </c>
      <c r="AF37" s="158">
        <v>4133000</v>
      </c>
      <c r="AG37" s="278">
        <v>3440000</v>
      </c>
      <c r="AH37" s="309">
        <v>3383000</v>
      </c>
      <c r="AI37" s="310">
        <v>3326000</v>
      </c>
      <c r="AJ37" s="301">
        <v>3187000</v>
      </c>
      <c r="AK37" s="301">
        <v>3166000</v>
      </c>
      <c r="AL37" s="300">
        <v>3157000</v>
      </c>
      <c r="AM37" s="308" t="s">
        <v>311</v>
      </c>
    </row>
    <row r="38" spans="1:39" ht="15">
      <c r="A38" s="41" t="s">
        <v>106</v>
      </c>
      <c r="B38" s="48" t="s">
        <v>29</v>
      </c>
      <c r="C38" s="48">
        <v>162</v>
      </c>
      <c r="D38" s="53">
        <v>1509000</v>
      </c>
      <c r="E38" s="54">
        <v>1526000</v>
      </c>
      <c r="F38" s="54">
        <v>1421000</v>
      </c>
      <c r="G38" s="49">
        <v>1261000</v>
      </c>
      <c r="H38" s="49">
        <v>1221000</v>
      </c>
      <c r="I38" s="49">
        <v>1190000</v>
      </c>
      <c r="J38" s="49">
        <v>1200000</v>
      </c>
      <c r="K38" s="49"/>
      <c r="L38" s="49"/>
      <c r="M38" s="49"/>
      <c r="N38" s="49"/>
      <c r="O38" s="49"/>
      <c r="P38" s="49"/>
      <c r="Q38" s="49"/>
      <c r="R38" s="49"/>
      <c r="S38" s="49"/>
      <c r="T38" s="49"/>
      <c r="U38" s="49"/>
      <c r="V38" s="49"/>
      <c r="W38" s="49"/>
      <c r="X38" s="158"/>
      <c r="Y38" s="158"/>
      <c r="Z38" s="158"/>
      <c r="AA38" s="158"/>
      <c r="AB38" s="158"/>
      <c r="AC38" s="158"/>
      <c r="AD38" s="158"/>
      <c r="AE38" s="158"/>
      <c r="AF38" s="158"/>
      <c r="AG38" s="158"/>
      <c r="AH38" s="158"/>
      <c r="AI38" s="158"/>
      <c r="AJ38" s="284"/>
      <c r="AK38" s="301"/>
      <c r="AL38" s="301"/>
      <c r="AM38" s="71"/>
    </row>
    <row r="39" spans="1:39" ht="15">
      <c r="A39" s="41" t="s">
        <v>106</v>
      </c>
      <c r="B39" s="35" t="s">
        <v>30</v>
      </c>
      <c r="C39" s="35">
        <v>163</v>
      </c>
      <c r="D39" s="53">
        <v>1095000</v>
      </c>
      <c r="E39" s="54">
        <v>1187000</v>
      </c>
      <c r="F39" s="54">
        <v>1333000</v>
      </c>
      <c r="G39" s="49">
        <v>1441000</v>
      </c>
      <c r="H39" s="49">
        <v>1511000</v>
      </c>
      <c r="I39" s="49">
        <v>1610000</v>
      </c>
      <c r="J39" s="49">
        <v>1650000</v>
      </c>
      <c r="K39" s="49"/>
      <c r="L39" s="49"/>
      <c r="M39" s="49"/>
      <c r="N39" s="49"/>
      <c r="O39" s="49"/>
      <c r="P39" s="49"/>
      <c r="Q39" s="49"/>
      <c r="R39" s="49"/>
      <c r="S39" s="49"/>
      <c r="T39" s="49"/>
      <c r="U39" s="49"/>
      <c r="V39" s="49"/>
      <c r="W39" s="49"/>
      <c r="X39" s="158"/>
      <c r="Y39" s="158"/>
      <c r="Z39" s="158"/>
      <c r="AA39" s="158"/>
      <c r="AB39" s="158"/>
      <c r="AC39" s="158"/>
      <c r="AD39" s="158"/>
      <c r="AE39" s="158"/>
      <c r="AF39" s="158"/>
      <c r="AG39" s="158"/>
      <c r="AH39" s="158"/>
      <c r="AI39" s="158"/>
      <c r="AJ39" s="284"/>
      <c r="AK39" s="301"/>
      <c r="AL39" s="301"/>
      <c r="AM39" s="71"/>
    </row>
    <row r="40" spans="1:39" ht="15">
      <c r="A40" s="41" t="s">
        <v>106</v>
      </c>
      <c r="B40" s="35" t="s">
        <v>31</v>
      </c>
      <c r="C40" s="35">
        <v>171</v>
      </c>
      <c r="D40" s="36">
        <v>1729000</v>
      </c>
      <c r="E40" s="49">
        <v>1815000</v>
      </c>
      <c r="F40" s="54">
        <v>1778000</v>
      </c>
      <c r="G40" s="49">
        <v>1729000</v>
      </c>
      <c r="H40" s="49">
        <v>1723000</v>
      </c>
      <c r="I40" s="49">
        <v>1450000</v>
      </c>
      <c r="J40" s="49">
        <v>1300000</v>
      </c>
      <c r="K40" s="49">
        <v>1189000</v>
      </c>
      <c r="L40" s="49"/>
      <c r="M40" s="49"/>
      <c r="N40" s="49"/>
      <c r="O40" s="49"/>
      <c r="P40" s="49"/>
      <c r="Q40" s="49"/>
      <c r="R40" s="49"/>
      <c r="S40" s="49"/>
      <c r="T40" s="49"/>
      <c r="U40" s="49"/>
      <c r="V40" s="49"/>
      <c r="W40" s="49"/>
      <c r="X40" s="158"/>
      <c r="Y40" s="158"/>
      <c r="Z40" s="158"/>
      <c r="AA40" s="158"/>
      <c r="AB40" s="158"/>
      <c r="AC40" s="158"/>
      <c r="AD40" s="158"/>
      <c r="AE40" s="158"/>
      <c r="AF40" s="158"/>
      <c r="AG40" s="158"/>
      <c r="AH40" s="158"/>
      <c r="AI40" s="158"/>
      <c r="AJ40" s="284"/>
      <c r="AK40" s="301"/>
      <c r="AL40" s="301"/>
      <c r="AM40" s="254" t="s">
        <v>111</v>
      </c>
    </row>
    <row r="41" spans="1:39" ht="15">
      <c r="A41" s="35" t="s">
        <v>216</v>
      </c>
      <c r="B41" s="35" t="s">
        <v>183</v>
      </c>
      <c r="C41" s="35">
        <v>181</v>
      </c>
      <c r="D41" s="36">
        <v>1138000</v>
      </c>
      <c r="E41" s="49">
        <v>1107000</v>
      </c>
      <c r="F41" s="49">
        <v>1063000</v>
      </c>
      <c r="G41" s="49">
        <v>1023000</v>
      </c>
      <c r="H41" s="49">
        <v>1000000</v>
      </c>
      <c r="I41" s="49">
        <v>977000</v>
      </c>
      <c r="J41" s="49">
        <v>954000</v>
      </c>
      <c r="K41" s="49">
        <v>899000</v>
      </c>
      <c r="L41" s="49">
        <v>840000</v>
      </c>
      <c r="M41" s="49">
        <v>816000</v>
      </c>
      <c r="N41" s="36">
        <v>797000</v>
      </c>
      <c r="O41" s="36">
        <v>759000</v>
      </c>
      <c r="P41" s="36">
        <v>741000</v>
      </c>
      <c r="Q41" s="49">
        <v>726000</v>
      </c>
      <c r="R41" s="49">
        <v>716000</v>
      </c>
      <c r="S41" s="49">
        <v>713000</v>
      </c>
      <c r="T41" s="49">
        <v>713000</v>
      </c>
      <c r="U41" s="49">
        <v>713000</v>
      </c>
      <c r="V41" s="49">
        <v>714000</v>
      </c>
      <c r="W41" s="49">
        <v>723000</v>
      </c>
      <c r="X41" s="158">
        <v>693000</v>
      </c>
      <c r="Y41" s="158">
        <v>694000</v>
      </c>
      <c r="Z41" s="158">
        <v>704000</v>
      </c>
      <c r="AA41" s="158">
        <v>714000</v>
      </c>
      <c r="AB41" s="158">
        <v>726000</v>
      </c>
      <c r="AC41" s="158">
        <v>745000</v>
      </c>
      <c r="AD41" s="158">
        <v>775000</v>
      </c>
      <c r="AE41" s="158">
        <v>793000</v>
      </c>
      <c r="AF41" s="158">
        <v>834000</v>
      </c>
      <c r="AG41" s="158">
        <v>884000</v>
      </c>
      <c r="AH41" s="158">
        <v>919000</v>
      </c>
      <c r="AI41" s="158">
        <v>927000</v>
      </c>
      <c r="AJ41" s="284">
        <v>933000</v>
      </c>
      <c r="AK41" s="301"/>
      <c r="AL41" s="301"/>
      <c r="AM41" s="254" t="s">
        <v>284</v>
      </c>
    </row>
    <row r="42" spans="1:39" ht="15">
      <c r="A42" s="35" t="s">
        <v>32</v>
      </c>
      <c r="B42" s="35" t="s">
        <v>33</v>
      </c>
      <c r="C42" s="35">
        <v>191</v>
      </c>
      <c r="D42" s="36">
        <v>1199000</v>
      </c>
      <c r="E42" s="49">
        <v>1428000</v>
      </c>
      <c r="F42" s="49">
        <v>1628000</v>
      </c>
      <c r="G42" s="49">
        <v>1792000</v>
      </c>
      <c r="H42" s="49">
        <v>1955000</v>
      </c>
      <c r="I42" s="49">
        <v>2085000</v>
      </c>
      <c r="J42" s="49">
        <v>2203000</v>
      </c>
      <c r="K42" s="49">
        <v>2303000</v>
      </c>
      <c r="L42" s="49">
        <v>2404000</v>
      </c>
      <c r="M42" s="49">
        <v>2505000</v>
      </c>
      <c r="N42" s="36">
        <v>2624000</v>
      </c>
      <c r="O42" s="36">
        <v>2802000</v>
      </c>
      <c r="P42" s="49">
        <v>3006000</v>
      </c>
      <c r="Q42" s="49">
        <v>3161000</v>
      </c>
      <c r="R42" s="49">
        <v>3335000</v>
      </c>
      <c r="S42" s="49">
        <v>3485000</v>
      </c>
      <c r="T42" s="49">
        <v>3651000</v>
      </c>
      <c r="U42" s="49">
        <v>3863000</v>
      </c>
      <c r="V42" s="49">
        <v>4001000</v>
      </c>
      <c r="W42" s="49">
        <v>4103000</v>
      </c>
      <c r="X42" s="158">
        <v>4235000</v>
      </c>
      <c r="Y42" s="158">
        <v>4387000</v>
      </c>
      <c r="Z42" s="158">
        <v>4906000</v>
      </c>
      <c r="AA42" s="161">
        <v>4997000</v>
      </c>
      <c r="AB42" s="161">
        <v>5087000</v>
      </c>
      <c r="AC42" s="161">
        <v>5140000</v>
      </c>
      <c r="AD42" s="161">
        <v>5177000</v>
      </c>
      <c r="AE42" s="161">
        <v>5241000</v>
      </c>
      <c r="AF42" s="161">
        <v>5341500</v>
      </c>
      <c r="AG42" s="161">
        <v>5435000</v>
      </c>
      <c r="AH42" s="161">
        <v>5519000</v>
      </c>
      <c r="AI42" s="279">
        <f>133000+AH42</f>
        <v>5652000</v>
      </c>
      <c r="AJ42" s="285">
        <v>5779000</v>
      </c>
      <c r="AK42" s="302">
        <v>5816000</v>
      </c>
      <c r="AL42" s="302">
        <v>5828000</v>
      </c>
      <c r="AM42" s="152" t="s">
        <v>126</v>
      </c>
    </row>
    <row r="43" spans="1:39" ht="15">
      <c r="A43" s="35" t="s">
        <v>32</v>
      </c>
      <c r="B43" s="48" t="s">
        <v>34</v>
      </c>
      <c r="C43" s="35">
        <v>192</v>
      </c>
      <c r="D43" s="36">
        <v>29000</v>
      </c>
      <c r="E43" s="49">
        <v>28000</v>
      </c>
      <c r="F43" s="49">
        <v>26000</v>
      </c>
      <c r="G43" s="49"/>
      <c r="H43" s="49"/>
      <c r="I43" s="49"/>
      <c r="J43" s="49"/>
      <c r="K43" s="49"/>
      <c r="L43" s="49"/>
      <c r="M43" s="49"/>
      <c r="N43" s="36"/>
      <c r="O43" s="36"/>
      <c r="P43" s="49"/>
      <c r="Q43" s="49"/>
      <c r="R43" s="49"/>
      <c r="S43" s="49"/>
      <c r="T43" s="49"/>
      <c r="U43" s="49"/>
      <c r="V43" s="49"/>
      <c r="W43" s="49"/>
      <c r="X43" s="158"/>
      <c r="Y43" s="158"/>
      <c r="Z43" s="158"/>
      <c r="AA43" s="158"/>
      <c r="AB43" s="158"/>
      <c r="AC43" s="158"/>
      <c r="AD43" s="158"/>
      <c r="AE43" s="158"/>
      <c r="AF43" s="158"/>
      <c r="AG43" s="158"/>
      <c r="AH43" s="158"/>
      <c r="AI43" s="158"/>
      <c r="AJ43" s="284"/>
      <c r="AK43" s="301"/>
      <c r="AL43" s="301"/>
      <c r="AM43" s="254" t="s">
        <v>35</v>
      </c>
    </row>
    <row r="44" spans="1:39" ht="15">
      <c r="A44" s="35" t="s">
        <v>37</v>
      </c>
      <c r="B44" s="48" t="s">
        <v>38</v>
      </c>
      <c r="C44" s="48">
        <v>251</v>
      </c>
      <c r="D44" s="53">
        <v>35000</v>
      </c>
      <c r="E44" s="49"/>
      <c r="F44" s="36"/>
      <c r="G44" s="49"/>
      <c r="H44" s="49"/>
      <c r="I44" s="49"/>
      <c r="J44" s="49"/>
      <c r="K44" s="49"/>
      <c r="L44" s="49"/>
      <c r="M44" s="49"/>
      <c r="N44" s="36"/>
      <c r="O44" s="36"/>
      <c r="P44" s="49"/>
      <c r="Q44" s="49"/>
      <c r="R44" s="49"/>
      <c r="S44" s="49"/>
      <c r="T44" s="49"/>
      <c r="U44" s="49"/>
      <c r="V44" s="49"/>
      <c r="W44" s="49"/>
      <c r="X44" s="158"/>
      <c r="Y44" s="158"/>
      <c r="Z44" s="158"/>
      <c r="AA44" s="158"/>
      <c r="AB44" s="158"/>
      <c r="AC44" s="158"/>
      <c r="AD44" s="158"/>
      <c r="AE44" s="158"/>
      <c r="AF44" s="158"/>
      <c r="AG44" s="158"/>
      <c r="AH44" s="158"/>
      <c r="AI44" s="158"/>
      <c r="AJ44" s="284"/>
      <c r="AK44" s="301"/>
      <c r="AL44" s="301"/>
      <c r="AM44" s="254" t="s">
        <v>39</v>
      </c>
    </row>
    <row r="45" spans="1:39" ht="15">
      <c r="A45" s="35" t="s">
        <v>37</v>
      </c>
      <c r="B45" s="35" t="s">
        <v>37</v>
      </c>
      <c r="C45" s="35">
        <v>252</v>
      </c>
      <c r="D45" s="53">
        <v>35709</v>
      </c>
      <c r="E45" s="49">
        <v>131420</v>
      </c>
      <c r="F45" s="49">
        <v>194200</v>
      </c>
      <c r="G45" s="49">
        <v>267090</v>
      </c>
      <c r="H45" s="49">
        <v>340900</v>
      </c>
      <c r="I45" s="49">
        <v>404484</v>
      </c>
      <c r="J45" s="49">
        <v>456882</v>
      </c>
      <c r="K45" s="49">
        <v>527126</v>
      </c>
      <c r="L45" s="49">
        <v>591500</v>
      </c>
      <c r="M45" s="49">
        <v>632400</v>
      </c>
      <c r="N45" s="36">
        <v>650000</v>
      </c>
      <c r="O45" s="36">
        <v>663800</v>
      </c>
      <c r="P45" s="49">
        <v>671600</v>
      </c>
      <c r="Q45" s="49">
        <v>669200</v>
      </c>
      <c r="R45" s="49">
        <v>652900</v>
      </c>
      <c r="S45" s="49">
        <v>625300</v>
      </c>
      <c r="T45" s="49">
        <v>620300</v>
      </c>
      <c r="U45" s="49">
        <v>617800</v>
      </c>
      <c r="V45" s="49">
        <v>602000</v>
      </c>
      <c r="W45" s="49">
        <v>579500</v>
      </c>
      <c r="X45" s="158">
        <v>560100</v>
      </c>
      <c r="Y45" s="158">
        <v>519400</v>
      </c>
      <c r="Z45" s="158">
        <v>10400</v>
      </c>
      <c r="AA45" s="158">
        <v>13600</v>
      </c>
      <c r="AB45" s="158">
        <v>14800</v>
      </c>
      <c r="AC45" s="158">
        <v>16400</v>
      </c>
      <c r="AD45" s="158">
        <v>16800</v>
      </c>
      <c r="AE45" s="158">
        <v>17800</v>
      </c>
      <c r="AF45" s="158">
        <v>19200</v>
      </c>
      <c r="AG45" s="158">
        <v>19900</v>
      </c>
      <c r="AH45" s="158">
        <v>20400</v>
      </c>
      <c r="AI45" s="260">
        <v>20500</v>
      </c>
      <c r="AJ45" s="284">
        <v>21000</v>
      </c>
      <c r="AK45" s="301">
        <v>21500</v>
      </c>
      <c r="AL45" s="301">
        <v>22300</v>
      </c>
      <c r="AM45" s="71"/>
    </row>
    <row r="46" spans="1:39" ht="15">
      <c r="A46" s="41" t="s">
        <v>42</v>
      </c>
      <c r="B46" s="41" t="s">
        <v>42</v>
      </c>
      <c r="C46" s="41">
        <v>271</v>
      </c>
      <c r="D46" s="54">
        <v>25000</v>
      </c>
      <c r="E46" s="54">
        <v>25000</v>
      </c>
      <c r="F46" s="36"/>
      <c r="G46" s="49"/>
      <c r="H46" s="49"/>
      <c r="I46" s="49"/>
      <c r="J46" s="49"/>
      <c r="K46" s="49"/>
      <c r="L46" s="49"/>
      <c r="M46" s="49"/>
      <c r="N46" s="36"/>
      <c r="O46" s="36"/>
      <c r="P46" s="49"/>
      <c r="Q46" s="49"/>
      <c r="R46" s="49"/>
      <c r="S46" s="49"/>
      <c r="T46" s="49"/>
      <c r="U46" s="49"/>
      <c r="V46" s="49"/>
      <c r="W46" s="49"/>
      <c r="X46" s="158"/>
      <c r="Y46" s="158"/>
      <c r="Z46" s="158"/>
      <c r="AA46" s="158"/>
      <c r="AB46" s="158"/>
      <c r="AC46" s="158"/>
      <c r="AD46" s="158"/>
      <c r="AE46" s="158"/>
      <c r="AF46" s="158"/>
      <c r="AG46" s="158"/>
      <c r="AH46" s="158"/>
      <c r="AI46" s="158"/>
      <c r="AJ46" s="284"/>
      <c r="AK46" s="301"/>
      <c r="AL46" s="301"/>
      <c r="AM46" s="254"/>
    </row>
    <row r="47" spans="1:39" ht="15">
      <c r="A47" s="35" t="s">
        <v>43</v>
      </c>
      <c r="B47" s="48" t="s">
        <v>43</v>
      </c>
      <c r="C47" s="41">
        <v>281</v>
      </c>
      <c r="D47" s="54">
        <v>272991</v>
      </c>
      <c r="E47" s="54">
        <v>315500</v>
      </c>
      <c r="F47" s="54">
        <v>953300</v>
      </c>
      <c r="G47" s="54">
        <v>932810</v>
      </c>
      <c r="H47" s="54">
        <v>914100</v>
      </c>
      <c r="I47" s="54">
        <v>1091516</v>
      </c>
      <c r="J47" s="54">
        <v>1138418</v>
      </c>
      <c r="K47" s="54">
        <v>1144674</v>
      </c>
      <c r="L47" s="54">
        <v>1131800</v>
      </c>
      <c r="M47" s="54">
        <v>1125000</v>
      </c>
      <c r="N47" s="53">
        <v>1164200</v>
      </c>
      <c r="O47" s="53">
        <v>1012950</v>
      </c>
      <c r="P47" s="53">
        <v>1022500</v>
      </c>
      <c r="Q47" s="54">
        <v>1003400</v>
      </c>
      <c r="R47" s="54">
        <v>998200</v>
      </c>
      <c r="S47" s="55">
        <v>1024000</v>
      </c>
      <c r="T47" s="55">
        <v>1041500</v>
      </c>
      <c r="U47" s="55">
        <v>1033200</v>
      </c>
      <c r="V47" s="55">
        <v>1028400</v>
      </c>
      <c r="W47" s="55">
        <v>1050600</v>
      </c>
      <c r="X47" s="162">
        <v>1128100</v>
      </c>
      <c r="Y47" s="162">
        <v>1080700</v>
      </c>
      <c r="Z47" s="162">
        <v>1159000</v>
      </c>
      <c r="AA47" s="162">
        <v>1073400</v>
      </c>
      <c r="AB47" s="162">
        <v>1081400</v>
      </c>
      <c r="AC47" s="162">
        <v>1059200</v>
      </c>
      <c r="AD47" s="162">
        <v>1052500</v>
      </c>
      <c r="AE47" s="162">
        <v>1059500</v>
      </c>
      <c r="AF47" s="162">
        <v>1049100</v>
      </c>
      <c r="AG47" s="162">
        <v>1772900</v>
      </c>
      <c r="AH47" s="162">
        <v>1817300</v>
      </c>
      <c r="AI47" s="162">
        <v>1810500</v>
      </c>
      <c r="AJ47" s="300">
        <v>1881000</v>
      </c>
      <c r="AK47" s="300">
        <v>1882500</v>
      </c>
      <c r="AL47" s="302">
        <v>1878700</v>
      </c>
      <c r="AM47" s="95" t="s">
        <v>313</v>
      </c>
    </row>
    <row r="48" spans="1:39" ht="15">
      <c r="A48" s="41" t="s">
        <v>206</v>
      </c>
      <c r="B48" s="41" t="s">
        <v>206</v>
      </c>
      <c r="C48" s="41">
        <v>291</v>
      </c>
      <c r="D48" s="54">
        <v>35000</v>
      </c>
      <c r="E48" s="54">
        <v>36000</v>
      </c>
      <c r="F48" s="54">
        <v>36000</v>
      </c>
      <c r="G48" s="54">
        <v>36000</v>
      </c>
      <c r="H48" s="54">
        <v>36000</v>
      </c>
      <c r="I48" s="54">
        <v>20000</v>
      </c>
      <c r="J48" s="54">
        <v>20000</v>
      </c>
      <c r="K48" s="54">
        <v>18300</v>
      </c>
      <c r="L48" s="54">
        <v>18500</v>
      </c>
      <c r="M48" s="54">
        <v>18000</v>
      </c>
      <c r="N48" s="54">
        <v>18000</v>
      </c>
      <c r="O48" s="54">
        <v>18000</v>
      </c>
      <c r="P48" s="54">
        <v>18000</v>
      </c>
      <c r="Q48" s="54">
        <v>18000</v>
      </c>
      <c r="R48" s="54">
        <v>18000</v>
      </c>
      <c r="S48" s="54">
        <v>18000</v>
      </c>
      <c r="T48" s="54">
        <v>18000</v>
      </c>
      <c r="U48" s="54">
        <v>19000</v>
      </c>
      <c r="V48" s="54">
        <v>19200</v>
      </c>
      <c r="W48" s="54">
        <v>19400</v>
      </c>
      <c r="X48" s="161">
        <v>19500</v>
      </c>
      <c r="Y48" s="161">
        <v>19600</v>
      </c>
      <c r="Z48" s="161">
        <v>19700</v>
      </c>
      <c r="AA48" s="161">
        <v>19800</v>
      </c>
      <c r="AB48" s="161">
        <v>19900</v>
      </c>
      <c r="AC48" s="161">
        <v>20000</v>
      </c>
      <c r="AD48" s="161">
        <v>20100</v>
      </c>
      <c r="AE48" s="161">
        <v>20200</v>
      </c>
      <c r="AF48" s="161">
        <v>20300</v>
      </c>
      <c r="AG48" s="161">
        <v>20400</v>
      </c>
      <c r="AH48" s="161">
        <v>20500</v>
      </c>
      <c r="AI48" s="161">
        <v>20600</v>
      </c>
      <c r="AJ48" s="285">
        <v>20700</v>
      </c>
      <c r="AK48" s="300">
        <v>20800</v>
      </c>
      <c r="AL48" s="300">
        <v>65900</v>
      </c>
      <c r="AM48" s="254" t="s">
        <v>312</v>
      </c>
    </row>
    <row r="49" spans="1:39" ht="15">
      <c r="A49" s="41" t="s">
        <v>207</v>
      </c>
      <c r="B49" s="41" t="s">
        <v>207</v>
      </c>
      <c r="C49" s="41">
        <v>292</v>
      </c>
      <c r="D49" s="54">
        <v>10000</v>
      </c>
      <c r="E49" s="54">
        <v>11000</v>
      </c>
      <c r="F49" s="54">
        <v>11000</v>
      </c>
      <c r="G49" s="54">
        <v>11000</v>
      </c>
      <c r="H49" s="54">
        <v>11000</v>
      </c>
      <c r="I49" s="54">
        <v>11000</v>
      </c>
      <c r="J49" s="54">
        <v>11000</v>
      </c>
      <c r="K49" s="54">
        <v>11000</v>
      </c>
      <c r="L49" s="54">
        <v>11000</v>
      </c>
      <c r="M49" s="54">
        <v>11000</v>
      </c>
      <c r="N49" s="54">
        <v>11000</v>
      </c>
      <c r="O49" s="54">
        <v>11000</v>
      </c>
      <c r="P49" s="54">
        <v>11000</v>
      </c>
      <c r="Q49" s="54">
        <v>11000</v>
      </c>
      <c r="R49" s="54">
        <v>11000</v>
      </c>
      <c r="S49" s="54">
        <v>11000</v>
      </c>
      <c r="T49" s="54">
        <v>11000</v>
      </c>
      <c r="U49" s="54">
        <v>11000</v>
      </c>
      <c r="V49" s="54">
        <v>11000</v>
      </c>
      <c r="W49" s="54">
        <v>11000</v>
      </c>
      <c r="X49" s="161">
        <v>11000</v>
      </c>
      <c r="Y49" s="161">
        <v>11000</v>
      </c>
      <c r="Z49" s="161">
        <v>11000</v>
      </c>
      <c r="AA49" s="161">
        <v>11000</v>
      </c>
      <c r="AB49" s="161">
        <v>11000</v>
      </c>
      <c r="AC49" s="161">
        <v>5700</v>
      </c>
      <c r="AD49" s="161">
        <v>5700</v>
      </c>
      <c r="AE49" s="161">
        <v>5700</v>
      </c>
      <c r="AF49" s="161">
        <v>4500</v>
      </c>
      <c r="AG49" s="161">
        <v>4500</v>
      </c>
      <c r="AH49" s="161">
        <v>4500</v>
      </c>
      <c r="AI49" s="161">
        <v>4500</v>
      </c>
      <c r="AJ49" s="285">
        <v>4500</v>
      </c>
      <c r="AK49" s="300">
        <v>4500</v>
      </c>
      <c r="AL49" s="300">
        <v>4500</v>
      </c>
      <c r="AM49" s="254" t="s">
        <v>126</v>
      </c>
    </row>
    <row r="50" spans="1:39" ht="15">
      <c r="A50" s="56" t="s">
        <v>208</v>
      </c>
      <c r="B50" s="56" t="s">
        <v>208</v>
      </c>
      <c r="C50" s="56">
        <v>293</v>
      </c>
      <c r="D50" s="57"/>
      <c r="E50" s="57"/>
      <c r="F50" s="57"/>
      <c r="G50" s="58"/>
      <c r="H50" s="58"/>
      <c r="I50" s="58"/>
      <c r="J50" s="58"/>
      <c r="K50" s="57">
        <v>1700</v>
      </c>
      <c r="L50" s="57">
        <v>2900</v>
      </c>
      <c r="M50" s="57">
        <v>2000</v>
      </c>
      <c r="N50" s="57">
        <v>3000</v>
      </c>
      <c r="O50" s="57">
        <v>3200</v>
      </c>
      <c r="P50" s="57">
        <v>3500</v>
      </c>
      <c r="Q50" s="57">
        <v>3900</v>
      </c>
      <c r="R50" s="57">
        <v>4600</v>
      </c>
      <c r="S50" s="57">
        <v>5300</v>
      </c>
      <c r="T50" s="57">
        <v>8600</v>
      </c>
      <c r="U50" s="57">
        <v>9000</v>
      </c>
      <c r="V50" s="57">
        <v>10000</v>
      </c>
      <c r="W50" s="57">
        <v>11000</v>
      </c>
      <c r="X50" s="163">
        <v>15000</v>
      </c>
      <c r="Y50" s="163">
        <v>21000</v>
      </c>
      <c r="Z50" s="163">
        <v>24500</v>
      </c>
      <c r="AA50" s="163">
        <v>26000</v>
      </c>
      <c r="AB50" s="163">
        <v>27500</v>
      </c>
      <c r="AC50" s="163">
        <v>29000</v>
      </c>
      <c r="AD50" s="163">
        <v>31500</v>
      </c>
      <c r="AE50" s="163">
        <v>34500</v>
      </c>
      <c r="AF50" s="163">
        <v>44500</v>
      </c>
      <c r="AG50" s="163">
        <v>51000</v>
      </c>
      <c r="AH50" s="163">
        <v>60000</v>
      </c>
      <c r="AI50" s="163">
        <v>65000</v>
      </c>
      <c r="AJ50" s="285">
        <v>69000</v>
      </c>
      <c r="AK50" s="300">
        <v>72000</v>
      </c>
      <c r="AL50" s="300">
        <v>100000</v>
      </c>
      <c r="AM50" s="254" t="s">
        <v>126</v>
      </c>
    </row>
    <row r="51" spans="1:39" ht="15">
      <c r="A51" s="59"/>
      <c r="B51" s="59" t="s">
        <v>45</v>
      </c>
      <c r="C51" s="59">
        <v>999</v>
      </c>
      <c r="D51" s="60"/>
      <c r="E51" s="61">
        <v>-147420</v>
      </c>
      <c r="F51" s="61">
        <v>-152200</v>
      </c>
      <c r="G51" s="61">
        <v>0</v>
      </c>
      <c r="H51" s="61">
        <v>0</v>
      </c>
      <c r="I51" s="61"/>
      <c r="J51" s="61"/>
      <c r="K51" s="61"/>
      <c r="L51" s="61"/>
      <c r="M51" s="61"/>
      <c r="N51" s="61"/>
      <c r="O51" s="61"/>
      <c r="P51" s="61"/>
      <c r="Q51" s="61"/>
      <c r="R51" s="61"/>
      <c r="S51" s="61"/>
      <c r="T51" s="61"/>
      <c r="U51" s="61"/>
      <c r="V51" s="61"/>
      <c r="W51" s="61"/>
      <c r="X51" s="164"/>
      <c r="Y51" s="164"/>
      <c r="Z51" s="164"/>
      <c r="AA51" s="164"/>
      <c r="AB51" s="164"/>
      <c r="AC51" s="164"/>
      <c r="AD51" s="164"/>
      <c r="AE51" s="164"/>
      <c r="AF51" s="164"/>
      <c r="AG51" s="164"/>
      <c r="AH51" s="164"/>
      <c r="AI51" s="164"/>
      <c r="AJ51" s="164"/>
      <c r="AK51" s="164"/>
      <c r="AL51" s="164"/>
      <c r="AM51" s="256"/>
    </row>
    <row r="52" spans="1:39" s="30" customFormat="1" ht="15">
      <c r="A52" s="62"/>
      <c r="B52" s="62" t="s">
        <v>46</v>
      </c>
      <c r="C52" s="62"/>
      <c r="D52" s="63">
        <f>SUM(D33:D51)</f>
        <v>14866900</v>
      </c>
      <c r="E52" s="63">
        <f aca="true" t="shared" si="41" ref="E52:V52">SUM(E33:E51)</f>
        <v>15438300</v>
      </c>
      <c r="F52" s="63">
        <f t="shared" si="41"/>
        <v>16718400</v>
      </c>
      <c r="G52" s="63">
        <f t="shared" si="41"/>
        <v>17039700</v>
      </c>
      <c r="H52" s="63">
        <f t="shared" si="41"/>
        <v>17392800</v>
      </c>
      <c r="I52" s="63">
        <f t="shared" si="41"/>
        <v>17661100</v>
      </c>
      <c r="J52" s="63">
        <f t="shared" si="41"/>
        <v>17838000</v>
      </c>
      <c r="K52" s="63">
        <f t="shared" si="41"/>
        <v>18047200</v>
      </c>
      <c r="L52" s="63">
        <f t="shared" si="41"/>
        <v>18357200</v>
      </c>
      <c r="M52" s="63">
        <f t="shared" si="41"/>
        <v>18710100</v>
      </c>
      <c r="N52" s="64">
        <f t="shared" si="41"/>
        <v>19026000</v>
      </c>
      <c r="O52" s="64">
        <f t="shared" si="41"/>
        <v>19197850</v>
      </c>
      <c r="P52" s="64">
        <f t="shared" si="41"/>
        <v>19608600</v>
      </c>
      <c r="Q52" s="64">
        <f t="shared" si="41"/>
        <v>19911100</v>
      </c>
      <c r="R52" s="64">
        <f t="shared" si="41"/>
        <v>20151200</v>
      </c>
      <c r="S52" s="64">
        <f t="shared" si="41"/>
        <v>20440200</v>
      </c>
      <c r="T52" s="64">
        <f t="shared" si="41"/>
        <v>20736500</v>
      </c>
      <c r="U52" s="64">
        <f t="shared" si="41"/>
        <v>21093600</v>
      </c>
      <c r="V52" s="64">
        <f t="shared" si="41"/>
        <v>21269300</v>
      </c>
      <c r="W52" s="64">
        <f aca="true" t="shared" si="42" ref="W52:AF52">SUM(W33:W51)</f>
        <v>21500900</v>
      </c>
      <c r="X52" s="165">
        <f t="shared" si="42"/>
        <v>21849700</v>
      </c>
      <c r="Y52" s="165">
        <f t="shared" si="42"/>
        <v>22091200</v>
      </c>
      <c r="Z52" s="165">
        <f t="shared" si="42"/>
        <v>22280600</v>
      </c>
      <c r="AA52" s="165">
        <f t="shared" si="42"/>
        <v>22481400</v>
      </c>
      <c r="AB52" s="165">
        <f t="shared" si="42"/>
        <v>22782100</v>
      </c>
      <c r="AC52" s="165">
        <f>SUM(AC33:AC51)</f>
        <v>23035500</v>
      </c>
      <c r="AD52" s="165">
        <f t="shared" si="42"/>
        <v>23200800</v>
      </c>
      <c r="AE52" s="165">
        <f t="shared" si="42"/>
        <v>23434500</v>
      </c>
      <c r="AF52" s="165">
        <f t="shared" si="42"/>
        <v>23773900</v>
      </c>
      <c r="AG52" s="165">
        <f aca="true" t="shared" si="43" ref="AG52:AL52">SUM(AG33:AG51)</f>
        <v>24054600</v>
      </c>
      <c r="AH52" s="165">
        <f t="shared" si="43"/>
        <v>24220300</v>
      </c>
      <c r="AI52" s="165">
        <f t="shared" si="43"/>
        <v>24440900</v>
      </c>
      <c r="AJ52" s="165">
        <f t="shared" si="43"/>
        <v>24696100</v>
      </c>
      <c r="AK52" s="165">
        <f t="shared" si="43"/>
        <v>24899600</v>
      </c>
      <c r="AL52" s="165">
        <f t="shared" si="43"/>
        <v>25091400</v>
      </c>
      <c r="AM52" s="257"/>
    </row>
    <row r="53" spans="4:39" s="30" customFormat="1" ht="15">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258"/>
      <c r="AF53" s="258"/>
      <c r="AG53" s="258"/>
      <c r="AH53" s="258"/>
      <c r="AI53" s="258"/>
      <c r="AJ53" s="258"/>
      <c r="AK53" s="258"/>
      <c r="AL53" s="258"/>
      <c r="AM53" s="259"/>
    </row>
    <row r="54" spans="1:42" ht="15">
      <c r="A54" s="65" t="s">
        <v>195</v>
      </c>
      <c r="B54" s="66"/>
      <c r="C54" s="66"/>
      <c r="D54" s="66"/>
      <c r="E54" s="66"/>
      <c r="F54" s="66"/>
      <c r="G54" s="66"/>
      <c r="H54" s="66"/>
      <c r="I54" s="66"/>
      <c r="J54" s="66"/>
      <c r="K54" s="66"/>
      <c r="L54" s="66"/>
      <c r="M54" s="30"/>
      <c r="N54" s="30"/>
      <c r="O54" s="30"/>
      <c r="P54" s="30"/>
      <c r="Q54" s="30"/>
      <c r="R54" s="30"/>
      <c r="S54" s="30"/>
      <c r="T54" s="30"/>
      <c r="U54" s="30"/>
      <c r="V54" s="30"/>
      <c r="W54" s="30"/>
      <c r="X54" s="30"/>
      <c r="Y54" s="30"/>
      <c r="Z54" s="30"/>
      <c r="AA54" s="30"/>
      <c r="AB54" s="30"/>
      <c r="AC54" s="30"/>
      <c r="AD54" s="30"/>
      <c r="AE54" s="30"/>
      <c r="AF54" s="193"/>
      <c r="AG54" s="193"/>
      <c r="AH54" s="193"/>
      <c r="AI54" s="193"/>
      <c r="AJ54" s="193"/>
      <c r="AK54" s="193"/>
      <c r="AL54" s="193"/>
      <c r="AM54" s="264"/>
      <c r="AN54" s="32"/>
      <c r="AO54" s="32"/>
      <c r="AP54" s="32"/>
    </row>
    <row r="55" spans="1:39" ht="15">
      <c r="A55" s="66"/>
      <c r="B55" s="66"/>
      <c r="C55" s="66"/>
      <c r="D55" s="66"/>
      <c r="E55" s="66"/>
      <c r="F55" s="66"/>
      <c r="G55" s="66"/>
      <c r="H55" s="66"/>
      <c r="I55" s="66"/>
      <c r="J55" s="66"/>
      <c r="K55" s="66"/>
      <c r="L55" s="66"/>
      <c r="M55" s="47"/>
      <c r="N55" s="47"/>
      <c r="O55" s="47"/>
      <c r="P55" s="47"/>
      <c r="Q55" s="47"/>
      <c r="R55" s="47"/>
      <c r="S55" s="47"/>
      <c r="T55" s="47"/>
      <c r="U55" s="47"/>
      <c r="V55" s="47"/>
      <c r="W55" s="47"/>
      <c r="X55" s="47"/>
      <c r="Y55" s="47"/>
      <c r="Z55" s="47"/>
      <c r="AA55" s="47"/>
      <c r="AB55" s="47"/>
      <c r="AC55" s="47"/>
      <c r="AD55" s="47"/>
      <c r="AE55" s="47"/>
      <c r="AF55" s="215"/>
      <c r="AG55" s="215"/>
      <c r="AH55" s="306"/>
      <c r="AI55" s="215"/>
      <c r="AJ55" s="215"/>
      <c r="AK55" s="215"/>
      <c r="AL55" s="215"/>
      <c r="AM55" s="264"/>
    </row>
    <row r="56" spans="1:39" ht="15">
      <c r="A56" s="67" t="s">
        <v>10</v>
      </c>
      <c r="B56" s="313" t="s">
        <v>211</v>
      </c>
      <c r="C56" s="313"/>
      <c r="D56" s="313"/>
      <c r="E56" s="313"/>
      <c r="F56" s="313"/>
      <c r="G56" s="313"/>
      <c r="H56" s="313"/>
      <c r="I56" s="313"/>
      <c r="J56" s="313"/>
      <c r="K56" s="313"/>
      <c r="L56" s="313"/>
      <c r="AF56" s="95"/>
      <c r="AG56" s="95"/>
      <c r="AH56" s="95"/>
      <c r="AI56" s="95"/>
      <c r="AJ56" s="95"/>
      <c r="AK56" s="95"/>
      <c r="AL56" s="95"/>
      <c r="AM56" s="264"/>
    </row>
    <row r="57" spans="1:12" ht="15">
      <c r="A57" s="68"/>
      <c r="B57" s="313"/>
      <c r="C57" s="313"/>
      <c r="D57" s="313"/>
      <c r="E57" s="313"/>
      <c r="F57" s="313"/>
      <c r="G57" s="313"/>
      <c r="H57" s="313"/>
      <c r="I57" s="313"/>
      <c r="J57" s="313"/>
      <c r="K57" s="313"/>
      <c r="L57" s="313"/>
    </row>
    <row r="58" spans="1:12" ht="15">
      <c r="A58" s="68"/>
      <c r="B58" s="313"/>
      <c r="C58" s="313"/>
      <c r="D58" s="313"/>
      <c r="E58" s="313"/>
      <c r="F58" s="313"/>
      <c r="G58" s="313"/>
      <c r="H58" s="313"/>
      <c r="I58" s="313"/>
      <c r="J58" s="313"/>
      <c r="K58" s="313"/>
      <c r="L58" s="313"/>
    </row>
    <row r="59" spans="1:12" ht="15">
      <c r="A59" s="67" t="s">
        <v>11</v>
      </c>
      <c r="B59" s="314" t="s">
        <v>109</v>
      </c>
      <c r="C59" s="314"/>
      <c r="D59" s="314"/>
      <c r="E59" s="314"/>
      <c r="F59" s="314"/>
      <c r="G59" s="314"/>
      <c r="H59" s="314"/>
      <c r="I59" s="314"/>
      <c r="J59" s="314"/>
      <c r="K59" s="314"/>
      <c r="L59" s="314"/>
    </row>
    <row r="60" spans="1:12" ht="15">
      <c r="A60" s="67"/>
      <c r="B60" s="314"/>
      <c r="C60" s="314"/>
      <c r="D60" s="314"/>
      <c r="E60" s="314"/>
      <c r="F60" s="314"/>
      <c r="G60" s="314"/>
      <c r="H60" s="314"/>
      <c r="I60" s="314"/>
      <c r="J60" s="314"/>
      <c r="K60" s="314"/>
      <c r="L60" s="314"/>
    </row>
    <row r="61" spans="1:12" ht="15">
      <c r="A61" s="67" t="s">
        <v>106</v>
      </c>
      <c r="B61" s="315" t="s">
        <v>110</v>
      </c>
      <c r="C61" s="315"/>
      <c r="D61" s="315"/>
      <c r="E61" s="315"/>
      <c r="F61" s="315"/>
      <c r="G61" s="315"/>
      <c r="H61" s="315"/>
      <c r="I61" s="315"/>
      <c r="J61" s="315"/>
      <c r="K61" s="315"/>
      <c r="L61" s="315"/>
    </row>
    <row r="62" spans="1:12" ht="15" customHeight="1">
      <c r="A62" s="67"/>
      <c r="B62" s="315"/>
      <c r="C62" s="315"/>
      <c r="D62" s="315"/>
      <c r="E62" s="315"/>
      <c r="F62" s="315"/>
      <c r="G62" s="315"/>
      <c r="H62" s="315"/>
      <c r="I62" s="315"/>
      <c r="J62" s="315"/>
      <c r="K62" s="315"/>
      <c r="L62" s="315"/>
    </row>
    <row r="63" spans="1:12" ht="15" customHeight="1">
      <c r="A63" s="67"/>
      <c r="B63" s="277"/>
      <c r="C63" s="277"/>
      <c r="D63" s="277"/>
      <c r="E63" s="277"/>
      <c r="F63" s="277"/>
      <c r="G63" s="277"/>
      <c r="H63" s="277"/>
      <c r="I63" s="277"/>
      <c r="J63" s="277"/>
      <c r="K63" s="277"/>
      <c r="L63" s="277"/>
    </row>
    <row r="64" spans="1:12" ht="15">
      <c r="A64" s="67"/>
      <c r="B64" s="317" t="s">
        <v>269</v>
      </c>
      <c r="C64" s="318"/>
      <c r="D64" s="318"/>
      <c r="E64" s="318"/>
      <c r="F64" s="318"/>
      <c r="G64" s="318"/>
      <c r="H64" s="318"/>
      <c r="I64" s="318"/>
      <c r="J64" s="318"/>
      <c r="K64" s="318"/>
      <c r="L64" s="318"/>
    </row>
    <row r="65" spans="1:12" ht="15">
      <c r="A65" s="67"/>
      <c r="B65" s="318"/>
      <c r="C65" s="318"/>
      <c r="D65" s="318"/>
      <c r="E65" s="318"/>
      <c r="F65" s="318"/>
      <c r="G65" s="318"/>
      <c r="H65" s="318"/>
      <c r="I65" s="318"/>
      <c r="J65" s="318"/>
      <c r="K65" s="318"/>
      <c r="L65" s="318"/>
    </row>
    <row r="66" spans="1:12" ht="15">
      <c r="A66" s="67"/>
      <c r="B66" s="318"/>
      <c r="C66" s="318"/>
      <c r="D66" s="318"/>
      <c r="E66" s="318"/>
      <c r="F66" s="318"/>
      <c r="G66" s="318"/>
      <c r="H66" s="318"/>
      <c r="I66" s="318"/>
      <c r="J66" s="318"/>
      <c r="K66" s="318"/>
      <c r="L66" s="318"/>
    </row>
    <row r="67" spans="1:12" ht="15">
      <c r="A67" s="67"/>
      <c r="B67" s="314" t="s">
        <v>275</v>
      </c>
      <c r="C67" s="314"/>
      <c r="D67" s="314"/>
      <c r="E67" s="314"/>
      <c r="F67" s="314"/>
      <c r="G67" s="314"/>
      <c r="H67" s="314"/>
      <c r="I67" s="314"/>
      <c r="J67" s="314"/>
      <c r="K67" s="314"/>
      <c r="L67" s="314"/>
    </row>
    <row r="68" spans="1:12" ht="15">
      <c r="A68" s="67"/>
      <c r="B68" s="314"/>
      <c r="C68" s="314"/>
      <c r="D68" s="314"/>
      <c r="E68" s="314"/>
      <c r="F68" s="314"/>
      <c r="G68" s="314"/>
      <c r="H68" s="314"/>
      <c r="I68" s="314"/>
      <c r="J68" s="314"/>
      <c r="K68" s="314"/>
      <c r="L68" s="314"/>
    </row>
    <row r="69" spans="1:12" ht="15">
      <c r="A69" s="67"/>
      <c r="B69" s="314"/>
      <c r="C69" s="314"/>
      <c r="D69" s="314"/>
      <c r="E69" s="314"/>
      <c r="F69" s="314"/>
      <c r="G69" s="314"/>
      <c r="H69" s="314"/>
      <c r="I69" s="314"/>
      <c r="J69" s="314"/>
      <c r="K69" s="314"/>
      <c r="L69" s="314"/>
    </row>
    <row r="70" spans="1:12" ht="15">
      <c r="A70" s="67"/>
      <c r="B70" s="283"/>
      <c r="C70" s="283"/>
      <c r="D70" s="283"/>
      <c r="E70" s="283"/>
      <c r="F70" s="283"/>
      <c r="G70" s="283"/>
      <c r="H70" s="283"/>
      <c r="I70" s="283"/>
      <c r="J70" s="283"/>
      <c r="K70" s="283"/>
      <c r="L70" s="283"/>
    </row>
    <row r="71" spans="1:12" ht="15">
      <c r="A71" s="67"/>
      <c r="B71" s="283"/>
      <c r="C71" s="283"/>
      <c r="D71" s="283"/>
      <c r="E71" s="283"/>
      <c r="F71" s="283"/>
      <c r="G71" s="283"/>
      <c r="H71" s="283"/>
      <c r="I71" s="283"/>
      <c r="J71" s="283"/>
      <c r="K71" s="283"/>
      <c r="L71" s="283"/>
    </row>
    <row r="72" spans="1:12" ht="15">
      <c r="A72" s="67" t="s">
        <v>187</v>
      </c>
      <c r="B72" s="314" t="s">
        <v>188</v>
      </c>
      <c r="C72" s="314"/>
      <c r="D72" s="314"/>
      <c r="E72" s="314"/>
      <c r="F72" s="314"/>
      <c r="G72" s="314"/>
      <c r="H72" s="314"/>
      <c r="I72" s="314"/>
      <c r="J72" s="314"/>
      <c r="K72" s="314"/>
      <c r="L72" s="314"/>
    </row>
    <row r="73" spans="1:12" ht="15" customHeight="1">
      <c r="A73" s="70"/>
      <c r="B73" s="314"/>
      <c r="C73" s="314"/>
      <c r="D73" s="314"/>
      <c r="E73" s="314"/>
      <c r="F73" s="314"/>
      <c r="G73" s="314"/>
      <c r="H73" s="314"/>
      <c r="I73" s="314"/>
      <c r="J73" s="314"/>
      <c r="K73" s="314"/>
      <c r="L73" s="314"/>
    </row>
    <row r="74" spans="1:39" ht="15">
      <c r="A74" s="70"/>
      <c r="B74" s="314"/>
      <c r="C74" s="314"/>
      <c r="D74" s="314"/>
      <c r="E74" s="314"/>
      <c r="F74" s="314"/>
      <c r="G74" s="314"/>
      <c r="H74" s="314"/>
      <c r="I74" s="314"/>
      <c r="J74" s="314"/>
      <c r="K74" s="314"/>
      <c r="L74" s="314"/>
      <c r="AM74" s="29"/>
    </row>
    <row r="75" spans="4:39" ht="15">
      <c r="D75" s="30"/>
      <c r="E75" s="30"/>
      <c r="F75" s="30"/>
      <c r="G75" s="30"/>
      <c r="H75" s="30"/>
      <c r="I75" s="30"/>
      <c r="J75" s="30"/>
      <c r="K75" s="30"/>
      <c r="L75" s="30"/>
      <c r="AM75" s="29"/>
    </row>
    <row r="76" spans="1:39" ht="15">
      <c r="A76" s="193" t="s">
        <v>182</v>
      </c>
      <c r="B76" s="95" t="s">
        <v>244</v>
      </c>
      <c r="C76" s="95"/>
      <c r="D76" s="215"/>
      <c r="E76" s="215"/>
      <c r="F76" s="215"/>
      <c r="G76" s="47"/>
      <c r="H76" s="47"/>
      <c r="I76" s="47"/>
      <c r="J76" s="47"/>
      <c r="K76" s="47"/>
      <c r="L76" s="47"/>
      <c r="AM76" s="29"/>
    </row>
    <row r="77" spans="2:39" ht="15">
      <c r="B77" s="30"/>
      <c r="AM77" s="29"/>
    </row>
    <row r="78" spans="1:39" ht="15">
      <c r="A78" s="67" t="s">
        <v>225</v>
      </c>
      <c r="B78" s="192" t="s">
        <v>228</v>
      </c>
      <c r="D78" s="190"/>
      <c r="AM78" s="29"/>
    </row>
    <row r="79" ht="15">
      <c r="AM79" s="29"/>
    </row>
    <row r="80" spans="1:39" ht="15">
      <c r="A80" s="9" t="s">
        <v>33</v>
      </c>
      <c r="B80" s="216" t="s">
        <v>230</v>
      </c>
      <c r="AM80" s="29"/>
    </row>
    <row r="81" spans="2:5" ht="15">
      <c r="B81" s="95" t="s">
        <v>256</v>
      </c>
      <c r="C81" s="95"/>
      <c r="D81" s="95"/>
      <c r="E81" s="95"/>
    </row>
    <row r="82" spans="1:5" ht="15">
      <c r="A82" s="193"/>
      <c r="B82" s="95"/>
      <c r="C82" s="95"/>
      <c r="D82" s="95"/>
      <c r="E82" s="95"/>
    </row>
    <row r="83" spans="1:2" ht="15">
      <c r="A83" s="30" t="s">
        <v>43</v>
      </c>
      <c r="B83" s="95" t="s">
        <v>280</v>
      </c>
    </row>
    <row r="84" spans="2:3" ht="15">
      <c r="B84" s="29" t="s">
        <v>281</v>
      </c>
      <c r="C84" s="47"/>
    </row>
    <row r="86" spans="1:2" ht="15">
      <c r="A86" s="30" t="s">
        <v>206</v>
      </c>
      <c r="B86" s="29" t="s">
        <v>325</v>
      </c>
    </row>
    <row r="87" spans="6:39" ht="15">
      <c r="F87" s="29" t="s">
        <v>22</v>
      </c>
      <c r="G87" s="47">
        <f>AL22</f>
        <v>0.3633515865993926</v>
      </c>
      <c r="V87" s="32"/>
      <c r="AM87" s="29"/>
    </row>
    <row r="88" spans="3:39" ht="15">
      <c r="C88" s="47"/>
      <c r="F88" s="29" t="s">
        <v>30</v>
      </c>
      <c r="G88" s="47">
        <f>AL23</f>
        <v>0.12582000207242322</v>
      </c>
      <c r="V88" s="32"/>
      <c r="AM88" s="29"/>
    </row>
    <row r="89" spans="3:39" ht="15">
      <c r="C89" s="47"/>
      <c r="F89" s="29" t="s">
        <v>24</v>
      </c>
      <c r="G89" s="47">
        <f>AL26</f>
        <v>0.1916194393298102</v>
      </c>
      <c r="V89" s="32"/>
      <c r="AM89" s="29"/>
    </row>
    <row r="90" spans="3:39" ht="15">
      <c r="C90" s="47"/>
      <c r="F90" s="29" t="s">
        <v>33</v>
      </c>
      <c r="G90" s="47">
        <f>AL25</f>
        <v>0.23227081788979492</v>
      </c>
      <c r="V90" s="32"/>
      <c r="AM90" s="29"/>
    </row>
    <row r="91" spans="3:39" ht="15">
      <c r="C91" s="47"/>
      <c r="F91" s="29" t="s">
        <v>108</v>
      </c>
      <c r="G91" s="47">
        <f>AL28</f>
        <v>0.08693815410857908</v>
      </c>
      <c r="V91" s="32"/>
      <c r="AM91" s="29"/>
    </row>
    <row r="92" spans="3:39" ht="15">
      <c r="C92" s="47"/>
      <c r="V92" s="32"/>
      <c r="AM92" s="29"/>
    </row>
    <row r="93" ht="15">
      <c r="C93" s="47"/>
    </row>
    <row r="94" ht="15">
      <c r="C94" s="47"/>
    </row>
    <row r="107" ht="15">
      <c r="AM107" s="29"/>
    </row>
    <row r="121" ht="15">
      <c r="I121" s="51"/>
    </row>
  </sheetData>
  <sheetProtection/>
  <mergeCells count="7">
    <mergeCell ref="B56:L58"/>
    <mergeCell ref="B59:L60"/>
    <mergeCell ref="B61:L62"/>
    <mergeCell ref="B72:L74"/>
    <mergeCell ref="AN20:AP20"/>
    <mergeCell ref="B64:L66"/>
    <mergeCell ref="B67:L69"/>
  </mergeCells>
  <printOptions/>
  <pageMargins left="0.7480314960629921" right="0.7480314960629921" top="0.984251968503937" bottom="0.984251968503937" header="0.5118110236220472" footer="0.5118110236220472"/>
  <pageSetup fitToHeight="3" fitToWidth="1" horizontalDpi="600" verticalDpi="600" orientation="landscape" paperSize="9" scale="31" r:id="rId3"/>
  <headerFooter alignWithMargins="0">
    <oddFooter>&amp;C&amp;F</oddFooter>
  </headerFooter>
  <legacyDrawing r:id="rId2"/>
</worksheet>
</file>

<file path=xl/worksheets/sheet3.xml><?xml version="1.0" encoding="utf-8"?>
<worksheet xmlns="http://schemas.openxmlformats.org/spreadsheetml/2006/main" xmlns:r="http://schemas.openxmlformats.org/officeDocument/2006/relationships">
  <sheetPr>
    <tabColor rgb="FFFFFF00"/>
  </sheetPr>
  <dimension ref="A2:P68"/>
  <sheetViews>
    <sheetView showGridLines="0" zoomScale="80" zoomScaleNormal="80" zoomScalePageLayoutView="0" workbookViewId="0" topLeftCell="A1">
      <selection activeCell="L43" sqref="L43"/>
    </sheetView>
  </sheetViews>
  <sheetFormatPr defaultColWidth="11.00390625" defaultRowHeight="12.75"/>
  <cols>
    <col min="1" max="1" width="34.00390625" style="51" customWidth="1"/>
    <col min="2" max="2" width="31.421875" style="51" customWidth="1"/>
    <col min="3" max="3" width="6.28125" style="51" bestFit="1" customWidth="1"/>
    <col min="4" max="4" width="14.28125" style="51" customWidth="1"/>
    <col min="5" max="5" width="14.8515625" style="51" customWidth="1"/>
    <col min="6" max="6" width="14.421875" style="51" bestFit="1" customWidth="1"/>
    <col min="7" max="7" width="5.140625" style="51" customWidth="1"/>
    <col min="8" max="10" width="11.00390625" style="51" customWidth="1"/>
    <col min="11" max="11" width="4.421875" style="51" customWidth="1"/>
    <col min="12" max="14" width="11.00390625" style="51" customWidth="1"/>
    <col min="15" max="15" width="15.140625" style="51" bestFit="1" customWidth="1"/>
    <col min="16" max="16384" width="11.00390625" style="51" customWidth="1"/>
  </cols>
  <sheetData>
    <row r="2" spans="1:14" ht="31.5">
      <c r="A2" s="72" t="s">
        <v>300</v>
      </c>
      <c r="B2" s="73"/>
      <c r="C2" s="74"/>
      <c r="D2" s="73"/>
      <c r="E2" s="73"/>
      <c r="F2" s="75"/>
      <c r="G2" s="73"/>
      <c r="H2" s="73"/>
      <c r="I2" s="73"/>
      <c r="J2" s="73"/>
      <c r="K2" s="73"/>
      <c r="L2" s="73"/>
      <c r="M2" s="73"/>
      <c r="N2" s="73"/>
    </row>
    <row r="3" spans="1:7" ht="15">
      <c r="A3" s="30"/>
      <c r="C3" s="30"/>
      <c r="E3" s="29"/>
      <c r="F3" s="29"/>
      <c r="G3" s="31"/>
    </row>
    <row r="4" spans="1:7" ht="15">
      <c r="A4" s="29" t="s">
        <v>12</v>
      </c>
      <c r="B4" s="76">
        <v>42551</v>
      </c>
      <c r="C4" s="30"/>
      <c r="E4" s="29"/>
      <c r="F4" s="29"/>
      <c r="G4" s="31"/>
    </row>
    <row r="5" spans="1:7" ht="15">
      <c r="A5" s="29" t="s">
        <v>13</v>
      </c>
      <c r="B5" s="250">
        <v>42593</v>
      </c>
      <c r="C5" s="30"/>
      <c r="E5" s="29"/>
      <c r="F5" s="29"/>
      <c r="G5" s="31"/>
    </row>
    <row r="6" spans="1:7" ht="15">
      <c r="A6" s="29"/>
      <c r="B6" s="29"/>
      <c r="C6" s="29"/>
      <c r="D6" s="29"/>
      <c r="F6" s="29"/>
      <c r="G6" s="31"/>
    </row>
    <row r="7" spans="1:6" ht="29.25" customHeight="1">
      <c r="A7" s="29"/>
      <c r="B7" s="29"/>
      <c r="C7" s="29"/>
      <c r="D7" s="77" t="s">
        <v>55</v>
      </c>
      <c r="E7" s="77" t="s">
        <v>53</v>
      </c>
      <c r="F7" s="77" t="s">
        <v>54</v>
      </c>
    </row>
    <row r="8" spans="1:9" ht="32.25" customHeight="1">
      <c r="A8" s="33" t="s">
        <v>193</v>
      </c>
      <c r="B8" s="34"/>
      <c r="C8" s="34"/>
      <c r="D8" s="34" t="s">
        <v>299</v>
      </c>
      <c r="E8" s="34" t="s">
        <v>299</v>
      </c>
      <c r="F8" s="34" t="s">
        <v>299</v>
      </c>
      <c r="G8" s="179"/>
      <c r="H8" s="179"/>
      <c r="I8" s="179"/>
    </row>
    <row r="9" spans="1:15" ht="15">
      <c r="A9" s="35" t="s">
        <v>22</v>
      </c>
      <c r="B9" s="35"/>
      <c r="C9" s="48"/>
      <c r="D9" s="166">
        <f>D29</f>
        <v>9117000</v>
      </c>
      <c r="E9" s="176">
        <f>E29</f>
        <v>983672</v>
      </c>
      <c r="F9" s="176">
        <f>F29</f>
        <v>8133328</v>
      </c>
      <c r="K9" s="7"/>
      <c r="L9" s="1"/>
      <c r="M9" s="2"/>
      <c r="N9" s="2"/>
      <c r="O9" s="5"/>
    </row>
    <row r="10" spans="1:15" s="78" customFormat="1" ht="15">
      <c r="A10" s="41" t="s">
        <v>106</v>
      </c>
      <c r="B10" s="41"/>
      <c r="C10" s="48"/>
      <c r="D10" s="166">
        <f>D33+D34</f>
        <v>3157000</v>
      </c>
      <c r="E10" s="176">
        <f>E33+E34</f>
        <v>257731</v>
      </c>
      <c r="F10" s="176">
        <f>F33+F34</f>
        <v>2899269</v>
      </c>
      <c r="G10" s="51" t="s">
        <v>85</v>
      </c>
      <c r="K10" s="4"/>
      <c r="L10" s="1"/>
      <c r="M10" s="2"/>
      <c r="N10" s="2"/>
      <c r="O10" s="5"/>
    </row>
    <row r="11" spans="1:15" s="78" customFormat="1" ht="15">
      <c r="A11" s="35" t="s">
        <v>186</v>
      </c>
      <c r="B11" s="35"/>
      <c r="C11" s="48"/>
      <c r="D11" s="166">
        <f aca="true" t="shared" si="0" ref="D11:F12">D35</f>
        <v>0</v>
      </c>
      <c r="E11" s="176">
        <f t="shared" si="0"/>
        <v>0</v>
      </c>
      <c r="F11" s="176">
        <f t="shared" si="0"/>
        <v>0</v>
      </c>
      <c r="G11" s="51"/>
      <c r="K11" s="7"/>
      <c r="L11" s="1"/>
      <c r="M11" s="2"/>
      <c r="N11" s="2"/>
      <c r="O11" s="5"/>
    </row>
    <row r="12" spans="1:15" ht="15">
      <c r="A12" s="35" t="s">
        <v>33</v>
      </c>
      <c r="B12" s="35"/>
      <c r="C12" s="48"/>
      <c r="D12" s="166">
        <f t="shared" si="0"/>
        <v>5828000</v>
      </c>
      <c r="E12" s="176">
        <f t="shared" si="0"/>
        <v>92300</v>
      </c>
      <c r="F12" s="176">
        <f t="shared" si="0"/>
        <v>5735700</v>
      </c>
      <c r="K12" s="3"/>
      <c r="L12" s="1"/>
      <c r="M12" s="2"/>
      <c r="N12" s="2"/>
      <c r="O12" s="5"/>
    </row>
    <row r="13" spans="1:15" ht="15">
      <c r="A13" s="35" t="s">
        <v>24</v>
      </c>
      <c r="B13" s="35"/>
      <c r="C13" s="48"/>
      <c r="D13" s="166">
        <f>D30+D31</f>
        <v>4808000</v>
      </c>
      <c r="E13" s="176">
        <f>E30+E31</f>
        <v>114547</v>
      </c>
      <c r="F13" s="176">
        <f>F30+F31</f>
        <v>4693453</v>
      </c>
      <c r="H13" s="79"/>
      <c r="K13" s="7"/>
      <c r="L13" s="1"/>
      <c r="M13" s="2"/>
      <c r="N13" s="2"/>
      <c r="O13" s="5"/>
    </row>
    <row r="14" spans="1:15" ht="15">
      <c r="A14" s="35" t="s">
        <v>48</v>
      </c>
      <c r="B14" s="35"/>
      <c r="C14" s="48"/>
      <c r="D14" s="166">
        <f>SUM(D9:D13)</f>
        <v>22910000</v>
      </c>
      <c r="E14" s="176">
        <f>SUM(E9:E13)</f>
        <v>1448250</v>
      </c>
      <c r="F14" s="176">
        <f>SUM(F9:F13)</f>
        <v>21461750</v>
      </c>
      <c r="H14" s="79"/>
      <c r="K14" s="7"/>
      <c r="L14" s="1"/>
      <c r="M14" s="2"/>
      <c r="N14" s="2"/>
      <c r="O14" s="5"/>
    </row>
    <row r="15" spans="1:15" ht="15">
      <c r="A15" s="35" t="s">
        <v>49</v>
      </c>
      <c r="B15" s="35"/>
      <c r="C15" s="48"/>
      <c r="D15" s="166">
        <f>D45-D14</f>
        <v>2181400</v>
      </c>
      <c r="E15" s="176">
        <f>E45-E14</f>
        <v>624550</v>
      </c>
      <c r="F15" s="176">
        <f>F45-F14</f>
        <v>1556850</v>
      </c>
      <c r="H15" s="79"/>
      <c r="K15" s="3"/>
      <c r="L15" s="1"/>
      <c r="M15" s="2"/>
      <c r="N15" s="2"/>
      <c r="O15" s="5"/>
    </row>
    <row r="16" spans="1:8" ht="15">
      <c r="A16" s="29"/>
      <c r="B16" s="29"/>
      <c r="C16" s="29"/>
      <c r="H16" s="79"/>
    </row>
    <row r="17" spans="1:14" ht="29.25" customHeight="1">
      <c r="A17" s="29"/>
      <c r="B17" s="29"/>
      <c r="C17" s="29"/>
      <c r="D17" s="77" t="s">
        <v>55</v>
      </c>
      <c r="E17" s="77" t="s">
        <v>53</v>
      </c>
      <c r="F17" s="77" t="s">
        <v>54</v>
      </c>
      <c r="H17" s="77" t="s">
        <v>55</v>
      </c>
      <c r="I17" s="77" t="s">
        <v>53</v>
      </c>
      <c r="J17" s="77" t="s">
        <v>54</v>
      </c>
      <c r="L17" s="77" t="s">
        <v>55</v>
      </c>
      <c r="M17" s="77" t="s">
        <v>53</v>
      </c>
      <c r="N17" s="77" t="s">
        <v>54</v>
      </c>
    </row>
    <row r="18" spans="1:16" ht="30.75" customHeight="1">
      <c r="A18" s="33" t="s">
        <v>194</v>
      </c>
      <c r="B18" s="34"/>
      <c r="C18" s="34"/>
      <c r="D18" s="34" t="s">
        <v>299</v>
      </c>
      <c r="E18" s="34" t="s">
        <v>299</v>
      </c>
      <c r="F18" s="34" t="s">
        <v>299</v>
      </c>
      <c r="H18" s="34" t="s">
        <v>282</v>
      </c>
      <c r="I18" s="34" t="s">
        <v>282</v>
      </c>
      <c r="J18" s="34" t="s">
        <v>282</v>
      </c>
      <c r="L18" s="34" t="s">
        <v>196</v>
      </c>
      <c r="M18" s="34" t="s">
        <v>196</v>
      </c>
      <c r="N18" s="34" t="s">
        <v>196</v>
      </c>
      <c r="O18" s="179"/>
      <c r="P18" s="179"/>
    </row>
    <row r="19" spans="1:14" ht="15">
      <c r="A19" s="35" t="s">
        <v>22</v>
      </c>
      <c r="B19" s="35" t="s">
        <v>22</v>
      </c>
      <c r="C19" s="48"/>
      <c r="D19" s="177">
        <f aca="true" t="shared" si="1" ref="D19:F25">D9/D$45</f>
        <v>0.3633515865993926</v>
      </c>
      <c r="E19" s="178">
        <f t="shared" si="1"/>
        <v>0.47456194519490547</v>
      </c>
      <c r="F19" s="178">
        <f t="shared" si="1"/>
        <v>0.3533372142528216</v>
      </c>
      <c r="G19" s="179"/>
      <c r="H19" s="180">
        <v>0.3630982023807611</v>
      </c>
      <c r="I19" s="181">
        <v>0.4747451737451737</v>
      </c>
      <c r="J19" s="181">
        <v>0.35296430636597803</v>
      </c>
      <c r="K19" s="179"/>
      <c r="L19" s="182">
        <f>D19-H19</f>
        <v>0.0002533842186314694</v>
      </c>
      <c r="M19" s="183">
        <f>E19-I19</f>
        <v>-0.00018322855026825513</v>
      </c>
      <c r="N19" s="183">
        <f>F19-J19</f>
        <v>0.00037290788684357645</v>
      </c>
    </row>
    <row r="20" spans="1:14" ht="15">
      <c r="A20" s="41" t="s">
        <v>106</v>
      </c>
      <c r="B20" s="41" t="s">
        <v>106</v>
      </c>
      <c r="C20" s="48"/>
      <c r="D20" s="177">
        <f t="shared" si="1"/>
        <v>0.12582000207242322</v>
      </c>
      <c r="E20" s="178">
        <f t="shared" si="1"/>
        <v>0.12433954071786955</v>
      </c>
      <c r="F20" s="178">
        <f t="shared" si="1"/>
        <v>0.12595331601400606</v>
      </c>
      <c r="G20" s="179"/>
      <c r="H20" s="180">
        <v>0.12715063695802342</v>
      </c>
      <c r="I20" s="181">
        <v>0.12438754826254826</v>
      </c>
      <c r="J20" s="181">
        <v>0.12740143510487306</v>
      </c>
      <c r="K20" s="179"/>
      <c r="L20" s="182">
        <f aca="true" t="shared" si="2" ref="L20:N25">D20-H20</f>
        <v>-0.0013306348856002015</v>
      </c>
      <c r="M20" s="183">
        <f>E20-I20</f>
        <v>-4.80075446787076E-05</v>
      </c>
      <c r="N20" s="183">
        <f t="shared" si="2"/>
        <v>-0.001448119090867006</v>
      </c>
    </row>
    <row r="21" spans="1:14" ht="15">
      <c r="A21" s="35" t="s">
        <v>186</v>
      </c>
      <c r="B21" s="35" t="s">
        <v>186</v>
      </c>
      <c r="C21" s="48"/>
      <c r="D21" s="177">
        <f t="shared" si="1"/>
        <v>0</v>
      </c>
      <c r="E21" s="178">
        <f t="shared" si="1"/>
        <v>0</v>
      </c>
      <c r="F21" s="178">
        <f t="shared" si="1"/>
        <v>0</v>
      </c>
      <c r="G21" s="179"/>
      <c r="H21" s="180">
        <v>0</v>
      </c>
      <c r="I21" s="181">
        <v>0</v>
      </c>
      <c r="J21" s="181">
        <v>0</v>
      </c>
      <c r="K21" s="179"/>
      <c r="L21" s="182">
        <f t="shared" si="2"/>
        <v>0</v>
      </c>
      <c r="M21" s="183">
        <f t="shared" si="2"/>
        <v>0</v>
      </c>
      <c r="N21" s="183">
        <f t="shared" si="2"/>
        <v>0</v>
      </c>
    </row>
    <row r="22" spans="1:14" ht="15">
      <c r="A22" s="35" t="s">
        <v>33</v>
      </c>
      <c r="B22" s="35" t="s">
        <v>33</v>
      </c>
      <c r="C22" s="48"/>
      <c r="D22" s="177">
        <f t="shared" si="1"/>
        <v>0.23227081788979492</v>
      </c>
      <c r="E22" s="178">
        <f t="shared" si="1"/>
        <v>0.044529139328444614</v>
      </c>
      <c r="F22" s="178">
        <f t="shared" si="1"/>
        <v>0.2491767527130234</v>
      </c>
      <c r="G22" s="179"/>
      <c r="H22" s="180">
        <v>0.23357804944657745</v>
      </c>
      <c r="I22" s="181">
        <v>0.04454633204633204</v>
      </c>
      <c r="J22" s="181">
        <v>0.2507359512169479</v>
      </c>
      <c r="K22" s="179"/>
      <c r="L22" s="182">
        <f t="shared" si="2"/>
        <v>-0.0013072315567825288</v>
      </c>
      <c r="M22" s="183">
        <f>E22-I22</f>
        <v>-1.7192717887429265E-05</v>
      </c>
      <c r="N22" s="183">
        <f t="shared" si="2"/>
        <v>-0.0015591985039245249</v>
      </c>
    </row>
    <row r="23" spans="1:14" ht="15">
      <c r="A23" s="35" t="s">
        <v>24</v>
      </c>
      <c r="B23" s="35" t="s">
        <v>24</v>
      </c>
      <c r="C23" s="48"/>
      <c r="D23" s="177">
        <f t="shared" si="1"/>
        <v>0.1916194393298102</v>
      </c>
      <c r="E23" s="178">
        <f t="shared" si="1"/>
        <v>0.05526196449247395</v>
      </c>
      <c r="F23" s="178">
        <f t="shared" si="1"/>
        <v>0.20389828225869513</v>
      </c>
      <c r="G23" s="179"/>
      <c r="H23" s="180">
        <v>0.19138058442705908</v>
      </c>
      <c r="I23" s="181">
        <v>0.05528330115830116</v>
      </c>
      <c r="J23" s="181">
        <v>0.2037337696472691</v>
      </c>
      <c r="K23" s="179"/>
      <c r="L23" s="182">
        <f t="shared" si="2"/>
        <v>0.0002388549027511344</v>
      </c>
      <c r="M23" s="183">
        <f t="shared" si="2"/>
        <v>-2.133666582720961E-05</v>
      </c>
      <c r="N23" s="183">
        <f t="shared" si="2"/>
        <v>0.00016451261142602647</v>
      </c>
    </row>
    <row r="24" spans="1:14" ht="15">
      <c r="A24" s="35" t="s">
        <v>48</v>
      </c>
      <c r="B24" s="35" t="s">
        <v>48</v>
      </c>
      <c r="C24" s="48"/>
      <c r="D24" s="177">
        <f t="shared" si="1"/>
        <v>0.9130618458914209</v>
      </c>
      <c r="E24" s="178">
        <f t="shared" si="1"/>
        <v>0.6986925897336935</v>
      </c>
      <c r="F24" s="178">
        <f t="shared" si="1"/>
        <v>0.9323655652385462</v>
      </c>
      <c r="G24" s="179"/>
      <c r="H24" s="180">
        <v>0.9152074732124211</v>
      </c>
      <c r="I24" s="181">
        <v>0.6989623552123552</v>
      </c>
      <c r="J24" s="181">
        <v>0.9348354623350681</v>
      </c>
      <c r="K24" s="179"/>
      <c r="L24" s="182">
        <f t="shared" si="2"/>
        <v>-0.0021456273210002097</v>
      </c>
      <c r="M24" s="183">
        <f t="shared" si="2"/>
        <v>-0.00026976547866164324</v>
      </c>
      <c r="N24" s="183">
        <f>F24-J24</f>
        <v>-0.0024698970965219003</v>
      </c>
    </row>
    <row r="25" spans="1:14" ht="15">
      <c r="A25" s="35" t="s">
        <v>49</v>
      </c>
      <c r="B25" s="35" t="s">
        <v>49</v>
      </c>
      <c r="C25" s="48"/>
      <c r="D25" s="177">
        <f t="shared" si="1"/>
        <v>0.08693815410857904</v>
      </c>
      <c r="E25" s="178">
        <f t="shared" si="1"/>
        <v>0.3013074102663064</v>
      </c>
      <c r="F25" s="178">
        <f t="shared" si="1"/>
        <v>0.06763443476145378</v>
      </c>
      <c r="G25" s="179"/>
      <c r="H25" s="180">
        <v>0.08479252678757891</v>
      </c>
      <c r="I25" s="181">
        <v>0.3010376447876448</v>
      </c>
      <c r="J25" s="181">
        <v>0.06516453766493192</v>
      </c>
      <c r="K25" s="179"/>
      <c r="L25" s="182">
        <f t="shared" si="2"/>
        <v>0.0021456273210001264</v>
      </c>
      <c r="M25" s="183">
        <f t="shared" si="2"/>
        <v>0.00026976547866164324</v>
      </c>
      <c r="N25" s="183">
        <f>F25-J25</f>
        <v>0.0024698970965218586</v>
      </c>
    </row>
    <row r="26" spans="1:10" ht="15">
      <c r="A26" s="29"/>
      <c r="B26" s="29"/>
      <c r="C26" s="29"/>
      <c r="H26" s="195"/>
      <c r="I26" s="179"/>
      <c r="J26" s="179"/>
    </row>
    <row r="27" spans="1:14" ht="30" customHeight="1">
      <c r="A27" s="29"/>
      <c r="B27" s="29"/>
      <c r="C27" s="29"/>
      <c r="D27" s="40" t="s">
        <v>55</v>
      </c>
      <c r="E27" s="40" t="s">
        <v>53</v>
      </c>
      <c r="F27" s="40" t="s">
        <v>54</v>
      </c>
      <c r="G27" s="299"/>
      <c r="H27" s="195"/>
      <c r="I27" s="179"/>
      <c r="J27" s="179"/>
      <c r="K27" s="179"/>
      <c r="L27" s="179"/>
      <c r="M27" s="179"/>
      <c r="N27" s="179"/>
    </row>
    <row r="28" spans="1:8" ht="30.75" customHeight="1">
      <c r="A28" s="33" t="s">
        <v>14</v>
      </c>
      <c r="B28" s="34" t="s">
        <v>15</v>
      </c>
      <c r="C28" s="34"/>
      <c r="D28" s="34" t="s">
        <v>299</v>
      </c>
      <c r="E28" s="34" t="s">
        <v>299</v>
      </c>
      <c r="F28" s="34" t="s">
        <v>299</v>
      </c>
      <c r="H28" s="34" t="s">
        <v>21</v>
      </c>
    </row>
    <row r="29" spans="1:15" ht="15">
      <c r="A29" s="35" t="s">
        <v>22</v>
      </c>
      <c r="B29" s="167" t="s">
        <v>23</v>
      </c>
      <c r="C29" s="167"/>
      <c r="D29" s="166">
        <v>9117000</v>
      </c>
      <c r="E29" s="176">
        <v>983672</v>
      </c>
      <c r="F29" s="176">
        <f aca="true" t="shared" si="3" ref="F29:F37">D29-E29</f>
        <v>8133328</v>
      </c>
      <c r="G29" s="287"/>
      <c r="H29" s="167" t="s">
        <v>315</v>
      </c>
      <c r="I29" s="195"/>
      <c r="J29" s="179"/>
      <c r="K29" s="179"/>
      <c r="L29" s="179"/>
      <c r="N29" s="3"/>
      <c r="O29" s="5"/>
    </row>
    <row r="30" spans="1:15" ht="15">
      <c r="A30" s="35" t="s">
        <v>24</v>
      </c>
      <c r="B30" s="243" t="s">
        <v>24</v>
      </c>
      <c r="C30" s="243"/>
      <c r="D30" s="166">
        <v>4808000</v>
      </c>
      <c r="E30" s="176">
        <v>114547</v>
      </c>
      <c r="F30" s="176">
        <f t="shared" si="3"/>
        <v>4693453</v>
      </c>
      <c r="G30" s="287"/>
      <c r="H30" s="167" t="s">
        <v>270</v>
      </c>
      <c r="I30" s="195"/>
      <c r="J30" s="179"/>
      <c r="K30" s="179"/>
      <c r="L30" s="179"/>
      <c r="N30" s="7"/>
      <c r="O30" s="3"/>
    </row>
    <row r="31" spans="1:15" ht="15">
      <c r="A31" s="35" t="s">
        <v>24</v>
      </c>
      <c r="B31" s="243" t="s">
        <v>25</v>
      </c>
      <c r="C31" s="243"/>
      <c r="D31" s="166">
        <v>0</v>
      </c>
      <c r="E31" s="176">
        <v>0</v>
      </c>
      <c r="F31" s="176">
        <f t="shared" si="3"/>
        <v>0</v>
      </c>
      <c r="G31" s="287"/>
      <c r="H31" s="167"/>
      <c r="I31" s="195"/>
      <c r="J31" s="179"/>
      <c r="K31" s="179"/>
      <c r="L31" s="179"/>
      <c r="N31" s="7"/>
      <c r="O31" s="3"/>
    </row>
    <row r="32" spans="1:15" ht="15">
      <c r="A32" s="35" t="s">
        <v>26</v>
      </c>
      <c r="B32" s="243" t="s">
        <v>27</v>
      </c>
      <c r="C32" s="243"/>
      <c r="D32" s="176">
        <v>110000</v>
      </c>
      <c r="E32" s="176">
        <v>10400</v>
      </c>
      <c r="F32" s="176">
        <f t="shared" si="3"/>
        <v>99600</v>
      </c>
      <c r="G32" s="287"/>
      <c r="H32" s="167" t="s">
        <v>316</v>
      </c>
      <c r="I32" s="195"/>
      <c r="J32" s="179"/>
      <c r="K32" s="179"/>
      <c r="L32" s="179"/>
      <c r="N32" s="3"/>
      <c r="O32" s="3"/>
    </row>
    <row r="33" spans="1:15" ht="15">
      <c r="A33" s="41" t="s">
        <v>106</v>
      </c>
      <c r="B33" s="243" t="s">
        <v>30</v>
      </c>
      <c r="C33" s="243"/>
      <c r="D33" s="176">
        <v>3157000</v>
      </c>
      <c r="E33" s="176">
        <v>257731</v>
      </c>
      <c r="F33" s="176">
        <f t="shared" si="3"/>
        <v>2899269</v>
      </c>
      <c r="G33" s="287"/>
      <c r="H33" s="167" t="s">
        <v>317</v>
      </c>
      <c r="I33" s="195"/>
      <c r="J33" s="179"/>
      <c r="K33" s="179"/>
      <c r="L33" s="179"/>
      <c r="N33" s="4"/>
      <c r="O33" s="3"/>
    </row>
    <row r="34" spans="1:15" ht="15">
      <c r="A34" s="41" t="s">
        <v>106</v>
      </c>
      <c r="B34" s="243" t="s">
        <v>31</v>
      </c>
      <c r="C34" s="243"/>
      <c r="D34" s="166"/>
      <c r="E34" s="176">
        <v>0</v>
      </c>
      <c r="F34" s="176">
        <f t="shared" si="3"/>
        <v>0</v>
      </c>
      <c r="G34" s="287"/>
      <c r="H34" s="167" t="s">
        <v>98</v>
      </c>
      <c r="I34" s="195"/>
      <c r="J34" s="179"/>
      <c r="K34" s="179"/>
      <c r="L34" s="179"/>
      <c r="N34" s="4"/>
      <c r="O34" s="3"/>
    </row>
    <row r="35" spans="1:15" ht="15">
      <c r="A35" s="35" t="s">
        <v>216</v>
      </c>
      <c r="B35" s="243" t="s">
        <v>183</v>
      </c>
      <c r="C35" s="243"/>
      <c r="D35" s="166"/>
      <c r="E35" s="176"/>
      <c r="F35" s="176">
        <f t="shared" si="3"/>
        <v>0</v>
      </c>
      <c r="G35" s="287"/>
      <c r="H35" s="167" t="s">
        <v>285</v>
      </c>
      <c r="I35" s="195"/>
      <c r="J35" s="179"/>
      <c r="K35" s="179"/>
      <c r="L35" s="179"/>
      <c r="N35" s="3"/>
      <c r="O35" s="3"/>
    </row>
    <row r="36" spans="1:15" ht="15">
      <c r="A36" s="35" t="s">
        <v>32</v>
      </c>
      <c r="B36" s="243" t="s">
        <v>217</v>
      </c>
      <c r="C36" s="243"/>
      <c r="D36" s="154">
        <v>5828000</v>
      </c>
      <c r="E36" s="176">
        <v>92300</v>
      </c>
      <c r="F36" s="176">
        <f t="shared" si="3"/>
        <v>5735700</v>
      </c>
      <c r="G36" s="287"/>
      <c r="H36" s="167" t="s">
        <v>318</v>
      </c>
      <c r="I36" s="195"/>
      <c r="J36" s="179"/>
      <c r="K36" s="179"/>
      <c r="L36" s="179"/>
      <c r="N36" s="3"/>
      <c r="O36" s="3"/>
    </row>
    <row r="37" spans="1:15" ht="15">
      <c r="A37" s="35" t="s">
        <v>37</v>
      </c>
      <c r="B37" s="243" t="s">
        <v>218</v>
      </c>
      <c r="C37" s="243"/>
      <c r="D37" s="166">
        <v>22300</v>
      </c>
      <c r="E37" s="166">
        <v>22300</v>
      </c>
      <c r="F37" s="176">
        <f t="shared" si="3"/>
        <v>0</v>
      </c>
      <c r="G37" s="287"/>
      <c r="H37" s="167"/>
      <c r="I37" s="195"/>
      <c r="J37" s="179"/>
      <c r="K37" s="179"/>
      <c r="L37" s="179"/>
      <c r="N37" s="3"/>
      <c r="O37" s="3"/>
    </row>
    <row r="38" spans="1:15" ht="15">
      <c r="A38" s="35" t="s">
        <v>40</v>
      </c>
      <c r="B38" s="243"/>
      <c r="C38" s="243"/>
      <c r="D38" s="166"/>
      <c r="E38" s="176"/>
      <c r="F38" s="176"/>
      <c r="G38" s="287"/>
      <c r="H38" s="167" t="s">
        <v>93</v>
      </c>
      <c r="I38" s="195"/>
      <c r="J38" s="179"/>
      <c r="K38" s="179"/>
      <c r="L38" s="179"/>
      <c r="N38" s="7"/>
      <c r="O38" s="3"/>
    </row>
    <row r="39" spans="1:15" ht="15">
      <c r="A39" s="41" t="s">
        <v>42</v>
      </c>
      <c r="B39" s="244" t="s">
        <v>42</v>
      </c>
      <c r="C39" s="244"/>
      <c r="D39" s="166"/>
      <c r="E39" s="176"/>
      <c r="F39" s="176"/>
      <c r="G39" s="287"/>
      <c r="H39" s="167" t="s">
        <v>93</v>
      </c>
      <c r="I39" s="195"/>
      <c r="J39" s="179"/>
      <c r="K39" s="179"/>
      <c r="L39" s="179"/>
      <c r="N39" s="4"/>
      <c r="O39" s="303"/>
    </row>
    <row r="40" spans="1:15" ht="15">
      <c r="A40" s="35" t="s">
        <v>43</v>
      </c>
      <c r="B40" s="167" t="s">
        <v>43</v>
      </c>
      <c r="C40" s="244"/>
      <c r="D40" s="327">
        <v>1878700</v>
      </c>
      <c r="E40" s="245">
        <v>580150</v>
      </c>
      <c r="F40" s="245">
        <f>D40-E40-E38-E39</f>
        <v>1298550</v>
      </c>
      <c r="G40" s="287"/>
      <c r="H40" s="166"/>
      <c r="I40" s="179"/>
      <c r="J40" s="179"/>
      <c r="K40" s="179"/>
      <c r="L40" s="179"/>
      <c r="N40" s="3"/>
      <c r="O40" s="304"/>
    </row>
    <row r="41" spans="1:15" ht="15">
      <c r="A41" s="41" t="s">
        <v>206</v>
      </c>
      <c r="B41" s="244" t="s">
        <v>206</v>
      </c>
      <c r="C41" s="244"/>
      <c r="D41" s="176">
        <v>65900</v>
      </c>
      <c r="E41" s="176">
        <v>4700</v>
      </c>
      <c r="F41" s="176">
        <f>D41-E41</f>
        <v>61200</v>
      </c>
      <c r="G41" s="287"/>
      <c r="H41" s="176"/>
      <c r="I41" s="179"/>
      <c r="J41" s="179"/>
      <c r="K41" s="179"/>
      <c r="L41" s="179"/>
      <c r="N41" s="4"/>
      <c r="O41" s="303"/>
    </row>
    <row r="42" spans="1:15" ht="15">
      <c r="A42" s="41" t="s">
        <v>245</v>
      </c>
      <c r="B42" s="244" t="s">
        <v>245</v>
      </c>
      <c r="C42" s="244"/>
      <c r="D42" s="176">
        <v>4500</v>
      </c>
      <c r="E42" s="176">
        <v>0</v>
      </c>
      <c r="F42" s="176">
        <f>D42-E42</f>
        <v>4500</v>
      </c>
      <c r="G42" s="287"/>
      <c r="H42" s="176"/>
      <c r="I42" s="179"/>
      <c r="J42" s="179"/>
      <c r="K42" s="179"/>
      <c r="L42" s="179"/>
      <c r="N42" s="4"/>
      <c r="O42" s="303"/>
    </row>
    <row r="43" spans="1:15" ht="15">
      <c r="A43" s="41" t="s">
        <v>197</v>
      </c>
      <c r="B43" s="244" t="s">
        <v>197</v>
      </c>
      <c r="C43" s="244"/>
      <c r="D43" s="176">
        <v>100000</v>
      </c>
      <c r="E43" s="176">
        <v>7000</v>
      </c>
      <c r="F43" s="176">
        <f>D43-E43</f>
        <v>93000</v>
      </c>
      <c r="G43" s="287"/>
      <c r="H43" s="166" t="s">
        <v>126</v>
      </c>
      <c r="I43" s="179"/>
      <c r="J43" s="179"/>
      <c r="K43" s="179"/>
      <c r="L43" s="179"/>
      <c r="N43" s="4"/>
      <c r="O43" s="303"/>
    </row>
    <row r="44" spans="1:15" ht="15">
      <c r="A44" s="41"/>
      <c r="B44" s="244" t="s">
        <v>45</v>
      </c>
      <c r="C44" s="244"/>
      <c r="D44" s="166"/>
      <c r="E44" s="176"/>
      <c r="F44" s="176"/>
      <c r="G44" s="287"/>
      <c r="H44" s="167"/>
      <c r="I44" s="179"/>
      <c r="J44" s="179"/>
      <c r="K44" s="179"/>
      <c r="L44" s="179"/>
      <c r="O44" s="305"/>
    </row>
    <row r="45" spans="1:15" ht="15">
      <c r="A45" s="35"/>
      <c r="B45" s="83" t="s">
        <v>46</v>
      </c>
      <c r="C45" s="83"/>
      <c r="D45" s="280">
        <f>SUM(D29:D44)</f>
        <v>25091400</v>
      </c>
      <c r="E45" s="281">
        <f>SUM(E29:E44)</f>
        <v>2072800</v>
      </c>
      <c r="F45" s="281">
        <f>SUM(F29:F44)</f>
        <v>23018600</v>
      </c>
      <c r="G45" s="287"/>
      <c r="H45" s="167"/>
      <c r="I45" s="179"/>
      <c r="J45" s="179"/>
      <c r="K45" s="179"/>
      <c r="L45" s="179"/>
      <c r="O45" s="305"/>
    </row>
    <row r="46" spans="4:15" ht="15">
      <c r="D46" s="179"/>
      <c r="E46" s="179"/>
      <c r="F46" s="260"/>
      <c r="G46" s="261"/>
      <c r="H46" s="179"/>
      <c r="I46" s="179"/>
      <c r="O46" s="305"/>
    </row>
    <row r="47" spans="2:15" ht="15">
      <c r="B47" s="30"/>
      <c r="D47" s="262"/>
      <c r="E47" s="262"/>
      <c r="F47" s="262"/>
      <c r="G47" s="179"/>
      <c r="H47" s="179"/>
      <c r="I47" s="179"/>
      <c r="O47" s="305"/>
    </row>
    <row r="48" spans="1:15" ht="15">
      <c r="A48" s="65" t="s">
        <v>195</v>
      </c>
      <c r="B48" s="66"/>
      <c r="C48" s="66"/>
      <c r="D48" s="66"/>
      <c r="E48" s="66"/>
      <c r="F48" s="66"/>
      <c r="G48" s="66"/>
      <c r="H48" s="66"/>
      <c r="O48" s="305"/>
    </row>
    <row r="49" spans="1:15" ht="15">
      <c r="A49" s="66"/>
      <c r="B49" s="66"/>
      <c r="C49" s="66"/>
      <c r="D49" s="66"/>
      <c r="E49" s="66"/>
      <c r="F49" s="66"/>
      <c r="G49" s="66"/>
      <c r="H49" s="66"/>
      <c r="I49" s="66"/>
      <c r="J49" s="66"/>
      <c r="K49" s="66"/>
      <c r="L49" s="66"/>
      <c r="M49" s="66"/>
      <c r="O49" s="305"/>
    </row>
    <row r="50" spans="1:15" ht="53.25" customHeight="1">
      <c r="A50" s="67" t="s">
        <v>10</v>
      </c>
      <c r="B50" s="66"/>
      <c r="C50" s="313" t="s">
        <v>211</v>
      </c>
      <c r="D50" s="313"/>
      <c r="E50" s="313"/>
      <c r="F50" s="313"/>
      <c r="G50" s="313"/>
      <c r="H50" s="313"/>
      <c r="I50" s="313"/>
      <c r="J50" s="313"/>
      <c r="K50" s="313"/>
      <c r="L50" s="313"/>
      <c r="M50" s="313"/>
      <c r="O50" s="305"/>
    </row>
    <row r="51" spans="1:15" ht="15">
      <c r="A51" s="68"/>
      <c r="B51" s="66"/>
      <c r="C51" s="87"/>
      <c r="D51" s="87"/>
      <c r="E51" s="87"/>
      <c r="F51" s="87"/>
      <c r="G51" s="87"/>
      <c r="H51" s="87"/>
      <c r="I51" s="87"/>
      <c r="J51" s="87"/>
      <c r="K51" s="87"/>
      <c r="L51" s="87"/>
      <c r="M51" s="87"/>
      <c r="O51" s="305"/>
    </row>
    <row r="52" spans="1:15" ht="36.75" customHeight="1">
      <c r="A52" s="67" t="s">
        <v>11</v>
      </c>
      <c r="B52" s="65"/>
      <c r="C52" s="313" t="s">
        <v>109</v>
      </c>
      <c r="D52" s="313"/>
      <c r="E52" s="313"/>
      <c r="F52" s="313"/>
      <c r="G52" s="313"/>
      <c r="H52" s="313"/>
      <c r="I52" s="313"/>
      <c r="J52" s="313"/>
      <c r="K52" s="313"/>
      <c r="L52" s="313"/>
      <c r="M52" s="313"/>
      <c r="O52" s="305"/>
    </row>
    <row r="53" spans="1:15" ht="15" customHeight="1">
      <c r="A53" s="67"/>
      <c r="B53" s="65"/>
      <c r="C53" s="88"/>
      <c r="D53" s="88"/>
      <c r="E53" s="88"/>
      <c r="F53" s="88"/>
      <c r="G53" s="88"/>
      <c r="H53" s="88"/>
      <c r="I53" s="88"/>
      <c r="J53" s="88"/>
      <c r="K53" s="88"/>
      <c r="L53" s="88"/>
      <c r="M53" s="88"/>
      <c r="O53" s="305"/>
    </row>
    <row r="54" spans="1:15" ht="65.25" customHeight="1">
      <c r="A54" s="286" t="s">
        <v>106</v>
      </c>
      <c r="B54" s="66"/>
      <c r="C54" s="313" t="s">
        <v>240</v>
      </c>
      <c r="D54" s="313"/>
      <c r="E54" s="313"/>
      <c r="F54" s="313"/>
      <c r="G54" s="313"/>
      <c r="H54" s="313"/>
      <c r="I54" s="313"/>
      <c r="J54" s="313"/>
      <c r="K54" s="313"/>
      <c r="L54" s="313"/>
      <c r="M54" s="313"/>
      <c r="O54" s="305"/>
    </row>
    <row r="55" spans="1:15" ht="15" customHeight="1">
      <c r="A55" s="67"/>
      <c r="B55" s="66"/>
      <c r="C55" s="69"/>
      <c r="D55" s="69"/>
      <c r="E55" s="69"/>
      <c r="F55" s="69"/>
      <c r="G55" s="69"/>
      <c r="H55" s="69"/>
      <c r="I55" s="69"/>
      <c r="J55" s="69"/>
      <c r="K55" s="69"/>
      <c r="L55" s="69"/>
      <c r="M55" s="69"/>
      <c r="O55" s="305"/>
    </row>
    <row r="56" spans="1:15" ht="52.5" customHeight="1">
      <c r="A56" s="67" t="s">
        <v>187</v>
      </c>
      <c r="B56" s="66"/>
      <c r="C56" s="313" t="s">
        <v>188</v>
      </c>
      <c r="D56" s="313"/>
      <c r="E56" s="313"/>
      <c r="F56" s="313"/>
      <c r="G56" s="313"/>
      <c r="H56" s="313"/>
      <c r="I56" s="313"/>
      <c r="J56" s="313"/>
      <c r="K56" s="313"/>
      <c r="L56" s="313"/>
      <c r="M56" s="313"/>
      <c r="O56" s="305"/>
    </row>
    <row r="57" spans="1:15" ht="15" customHeight="1">
      <c r="A57" s="67"/>
      <c r="B57" s="66"/>
      <c r="C57" s="190"/>
      <c r="D57" s="190"/>
      <c r="E57" s="190"/>
      <c r="F57" s="190"/>
      <c r="G57" s="190"/>
      <c r="H57" s="190"/>
      <c r="I57" s="190"/>
      <c r="J57" s="190"/>
      <c r="K57" s="190"/>
      <c r="L57" s="190"/>
      <c r="M57" s="190"/>
      <c r="O57" s="305"/>
    </row>
    <row r="58" spans="1:15" ht="21.75" customHeight="1">
      <c r="A58" s="67" t="s">
        <v>225</v>
      </c>
      <c r="B58" s="66"/>
      <c r="C58" s="192" t="s">
        <v>228</v>
      </c>
      <c r="D58" s="190"/>
      <c r="E58" s="190"/>
      <c r="F58" s="190"/>
      <c r="G58" s="190"/>
      <c r="H58" s="190"/>
      <c r="I58" s="190"/>
      <c r="J58" s="190"/>
      <c r="K58" s="190"/>
      <c r="L58" s="190"/>
      <c r="M58" s="190"/>
      <c r="O58" s="305"/>
    </row>
    <row r="59" spans="1:13" ht="15" customHeight="1">
      <c r="A59" s="66"/>
      <c r="B59" s="70"/>
      <c r="C59" s="88"/>
      <c r="D59" s="88"/>
      <c r="E59" s="88"/>
      <c r="F59" s="88"/>
      <c r="G59" s="88"/>
      <c r="H59" s="88"/>
      <c r="I59" s="88"/>
      <c r="J59" s="88"/>
      <c r="K59" s="88"/>
      <c r="L59" s="88"/>
      <c r="M59" s="88"/>
    </row>
    <row r="60" spans="1:13" ht="15">
      <c r="A60" s="248" t="s">
        <v>182</v>
      </c>
      <c r="B60" s="115"/>
      <c r="C60" s="319" t="s">
        <v>247</v>
      </c>
      <c r="D60" s="319"/>
      <c r="E60" s="319"/>
      <c r="F60" s="319"/>
      <c r="G60" s="319"/>
      <c r="H60" s="319"/>
      <c r="I60" s="319"/>
      <c r="J60" s="319"/>
      <c r="K60" s="319"/>
      <c r="L60" s="319"/>
      <c r="M60" s="319"/>
    </row>
    <row r="61" spans="1:13" ht="15" customHeight="1">
      <c r="A61" s="85"/>
      <c r="B61" s="85"/>
      <c r="C61" s="69"/>
      <c r="D61" s="69"/>
      <c r="E61" s="69"/>
      <c r="F61" s="69"/>
      <c r="G61" s="69"/>
      <c r="H61" s="69"/>
      <c r="I61" s="69"/>
      <c r="J61" s="69"/>
      <c r="K61" s="69"/>
      <c r="L61" s="69"/>
      <c r="M61" s="69"/>
    </row>
    <row r="62" spans="1:13" ht="32.25" customHeight="1">
      <c r="A62" s="78" t="s">
        <v>115</v>
      </c>
      <c r="B62" s="29"/>
      <c r="C62" s="313" t="s">
        <v>189</v>
      </c>
      <c r="D62" s="313"/>
      <c r="E62" s="313"/>
      <c r="F62" s="313"/>
      <c r="G62" s="313"/>
      <c r="H62" s="313"/>
      <c r="I62" s="313"/>
      <c r="J62" s="313"/>
      <c r="K62" s="313"/>
      <c r="L62" s="313"/>
      <c r="M62" s="313"/>
    </row>
    <row r="63" ht="15">
      <c r="B63" s="52"/>
    </row>
    <row r="64" spans="1:9" ht="15">
      <c r="A64" s="262" t="s">
        <v>33</v>
      </c>
      <c r="B64" s="95"/>
      <c r="C64" s="179" t="s">
        <v>255</v>
      </c>
      <c r="D64" s="179"/>
      <c r="E64" s="179"/>
      <c r="F64" s="179"/>
      <c r="G64" s="179"/>
      <c r="H64" s="179"/>
      <c r="I64" s="179"/>
    </row>
    <row r="65" ht="15">
      <c r="B65" s="29"/>
    </row>
    <row r="66" spans="1:3" ht="15">
      <c r="A66" s="78" t="s">
        <v>24</v>
      </c>
      <c r="B66" s="29"/>
      <c r="C66" s="51" t="s">
        <v>271</v>
      </c>
    </row>
    <row r="68" spans="1:3" ht="15">
      <c r="A68" s="78" t="s">
        <v>206</v>
      </c>
      <c r="C68" s="51" t="s">
        <v>326</v>
      </c>
    </row>
  </sheetData>
  <sheetProtection/>
  <mergeCells count="6">
    <mergeCell ref="C62:M62"/>
    <mergeCell ref="C50:M50"/>
    <mergeCell ref="C52:M52"/>
    <mergeCell ref="C54:M54"/>
    <mergeCell ref="C56:M56"/>
    <mergeCell ref="C60:M60"/>
  </mergeCells>
  <printOptions/>
  <pageMargins left="0.75" right="0.75" top="1" bottom="1" header="0.5" footer="0.5"/>
  <pageSetup horizontalDpi="1200" verticalDpi="1200" orientation="portrait" paperSize="9" scale="94" r:id="rId1"/>
</worksheet>
</file>

<file path=xl/worksheets/sheet4.xml><?xml version="1.0" encoding="utf-8"?>
<worksheet xmlns="http://schemas.openxmlformats.org/spreadsheetml/2006/main" xmlns:r="http://schemas.openxmlformats.org/officeDocument/2006/relationships">
  <sheetPr>
    <tabColor rgb="FFFFFF00"/>
  </sheetPr>
  <dimension ref="A2:R51"/>
  <sheetViews>
    <sheetView showGridLines="0" zoomScale="80" zoomScaleNormal="80" zoomScalePageLayoutView="0" workbookViewId="0" topLeftCell="A1">
      <pane ySplit="8" topLeftCell="A9" activePane="bottomLeft" state="frozen"/>
      <selection pane="topLeft" activeCell="A1" sqref="A1"/>
      <selection pane="bottomLeft" activeCell="N36" sqref="N36"/>
    </sheetView>
  </sheetViews>
  <sheetFormatPr defaultColWidth="8.00390625" defaultRowHeight="12.75"/>
  <cols>
    <col min="1" max="1" width="37.00390625" style="94" customWidth="1"/>
    <col min="2" max="2" width="54.140625" style="94" customWidth="1"/>
    <col min="3" max="3" width="12.7109375" style="94" bestFit="1" customWidth="1"/>
    <col min="4" max="7" width="12.140625" style="94" customWidth="1"/>
    <col min="8" max="8" width="4.57421875" style="94" hidden="1" customWidth="1"/>
    <col min="9" max="9" width="10.28125" style="94" customWidth="1"/>
    <col min="10" max="10" width="12.8515625" style="103" bestFit="1" customWidth="1"/>
    <col min="11" max="13" width="10.421875" style="103" customWidth="1"/>
    <col min="14" max="14" width="25.57421875" style="103" customWidth="1"/>
    <col min="15" max="16" width="11.28125" style="94" customWidth="1"/>
    <col min="17" max="18" width="9.28125" style="94" customWidth="1"/>
    <col min="19" max="16384" width="8.00390625" style="94" customWidth="1"/>
  </cols>
  <sheetData>
    <row r="2" spans="1:14" ht="31.5">
      <c r="A2" s="90" t="s">
        <v>301</v>
      </c>
      <c r="B2" s="91"/>
      <c r="C2" s="91"/>
      <c r="D2" s="92"/>
      <c r="E2" s="91"/>
      <c r="F2" s="92"/>
      <c r="G2" s="92"/>
      <c r="H2" s="92"/>
      <c r="I2" s="92"/>
      <c r="J2" s="93"/>
      <c r="K2" s="93"/>
      <c r="L2" s="93"/>
      <c r="M2" s="93"/>
      <c r="N2" s="93"/>
    </row>
    <row r="3" spans="1:14" s="96" customFormat="1" ht="15">
      <c r="A3" s="95"/>
      <c r="B3" s="95"/>
      <c r="C3" s="95"/>
      <c r="E3" s="95"/>
      <c r="J3" s="97"/>
      <c r="K3" s="97"/>
      <c r="L3" s="97"/>
      <c r="M3" s="97"/>
      <c r="N3" s="97"/>
    </row>
    <row r="4" spans="1:14" s="99" customFormat="1" ht="15">
      <c r="A4" s="66" t="s">
        <v>12</v>
      </c>
      <c r="B4" s="6">
        <v>42551</v>
      </c>
      <c r="C4" s="66"/>
      <c r="D4" s="66"/>
      <c r="E4" s="66"/>
      <c r="F4" s="66"/>
      <c r="K4" s="100"/>
      <c r="L4" s="100"/>
      <c r="M4" s="100"/>
      <c r="N4" s="100"/>
    </row>
    <row r="5" spans="1:14" s="99" customFormat="1" ht="15">
      <c r="A5" s="66" t="s">
        <v>13</v>
      </c>
      <c r="B5" s="6">
        <v>42593</v>
      </c>
      <c r="C5" s="66"/>
      <c r="D5" s="66"/>
      <c r="E5" s="66"/>
      <c r="F5" s="66"/>
      <c r="K5" s="100"/>
      <c r="L5" s="100"/>
      <c r="M5" s="100"/>
      <c r="N5" s="100"/>
    </row>
    <row r="6" spans="1:14" s="99" customFormat="1" ht="15">
      <c r="A6" s="66"/>
      <c r="B6" s="98"/>
      <c r="C6" s="66"/>
      <c r="D6" s="66"/>
      <c r="E6" s="66"/>
      <c r="F6" s="66"/>
      <c r="J6" s="100"/>
      <c r="K6" s="100"/>
      <c r="L6" s="100"/>
      <c r="M6" s="100"/>
      <c r="N6" s="100"/>
    </row>
    <row r="7" spans="1:14" s="104" customFormat="1" ht="34.5" customHeight="1">
      <c r="A7" s="324" t="s">
        <v>75</v>
      </c>
      <c r="B7" s="324"/>
      <c r="C7" s="324"/>
      <c r="D7" s="325" t="s">
        <v>70</v>
      </c>
      <c r="E7" s="325"/>
      <c r="F7" s="325"/>
      <c r="G7" s="322" t="s">
        <v>71</v>
      </c>
      <c r="H7" s="322"/>
      <c r="I7" s="322"/>
      <c r="J7" s="323" t="s">
        <v>58</v>
      </c>
      <c r="K7" s="323"/>
      <c r="L7" s="323"/>
      <c r="M7" s="323"/>
      <c r="N7" s="105"/>
    </row>
    <row r="8" spans="1:14" s="101" customFormat="1" ht="78" customHeight="1">
      <c r="A8" s="106" t="s">
        <v>14</v>
      </c>
      <c r="B8" s="107" t="s">
        <v>79</v>
      </c>
      <c r="C8" s="107" t="s">
        <v>59</v>
      </c>
      <c r="D8" s="107" t="s">
        <v>266</v>
      </c>
      <c r="E8" s="107" t="s">
        <v>60</v>
      </c>
      <c r="F8" s="107" t="s">
        <v>61</v>
      </c>
      <c r="G8" s="107" t="s">
        <v>62</v>
      </c>
      <c r="H8" s="107" t="s">
        <v>63</v>
      </c>
      <c r="I8" s="107" t="s">
        <v>69</v>
      </c>
      <c r="J8" s="108" t="s">
        <v>64</v>
      </c>
      <c r="K8" s="108" t="s">
        <v>65</v>
      </c>
      <c r="L8" s="108" t="s">
        <v>91</v>
      </c>
      <c r="M8" s="108" t="s">
        <v>174</v>
      </c>
      <c r="N8" s="108" t="s">
        <v>74</v>
      </c>
    </row>
    <row r="9" spans="1:15" s="102" customFormat="1" ht="15">
      <c r="A9" s="109" t="s">
        <v>66</v>
      </c>
      <c r="B9" s="110"/>
      <c r="C9" s="184"/>
      <c r="D9" s="168">
        <f>SUM(D10:D26)</f>
        <v>25091400</v>
      </c>
      <c r="E9" s="168">
        <f>SUM(E10:E26)</f>
        <v>20003000</v>
      </c>
      <c r="F9" s="272">
        <f>E11+E19+E21+E25</f>
        <v>11017000</v>
      </c>
      <c r="G9" s="185">
        <f>SUM(G10:G26)</f>
        <v>25091400</v>
      </c>
      <c r="H9" s="185" t="e">
        <f>SUM(H10:H26)</f>
        <v>#REF!</v>
      </c>
      <c r="I9" s="185"/>
      <c r="J9" s="185">
        <f>SUM(J10:J26)</f>
        <v>13846000</v>
      </c>
      <c r="K9" s="185">
        <f>SUM(K10:K26)</f>
        <v>4812500</v>
      </c>
      <c r="L9" s="185">
        <f>SUM(L10:L26)</f>
        <v>6367000</v>
      </c>
      <c r="M9" s="185">
        <f>SUM(M10:M26)</f>
        <v>65900</v>
      </c>
      <c r="N9" s="171"/>
      <c r="O9" s="172"/>
    </row>
    <row r="10" spans="1:15" ht="15">
      <c r="A10" s="111" t="s">
        <v>22</v>
      </c>
      <c r="B10" s="111" t="s">
        <v>67</v>
      </c>
      <c r="C10" s="155" t="s">
        <v>57</v>
      </c>
      <c r="D10" s="152">
        <v>20003000</v>
      </c>
      <c r="E10" s="152"/>
      <c r="F10" s="152"/>
      <c r="G10" s="152"/>
      <c r="H10" s="155" t="e">
        <v>#REF!</v>
      </c>
      <c r="I10" s="155"/>
      <c r="J10" s="152"/>
      <c r="K10" s="152"/>
      <c r="L10" s="152"/>
      <c r="M10" s="152"/>
      <c r="N10" s="152" t="s">
        <v>308</v>
      </c>
      <c r="O10" s="170"/>
    </row>
    <row r="11" spans="1:15" ht="15">
      <c r="A11" s="111" t="s">
        <v>22</v>
      </c>
      <c r="B11" s="111" t="s">
        <v>56</v>
      </c>
      <c r="C11" s="155" t="s">
        <v>68</v>
      </c>
      <c r="D11" s="152"/>
      <c r="E11" s="328">
        <v>10002000</v>
      </c>
      <c r="F11" s="152"/>
      <c r="G11" s="152"/>
      <c r="H11" s="155" t="e">
        <v>#REF!</v>
      </c>
      <c r="I11" s="155"/>
      <c r="J11" s="154"/>
      <c r="K11" s="152"/>
      <c r="L11" s="152"/>
      <c r="M11" s="152"/>
      <c r="N11" s="152" t="s">
        <v>22</v>
      </c>
      <c r="O11" s="170"/>
    </row>
    <row r="12" spans="1:15" ht="15">
      <c r="A12" s="111" t="s">
        <v>22</v>
      </c>
      <c r="B12" s="111" t="s">
        <v>261</v>
      </c>
      <c r="C12" s="155" t="s">
        <v>15</v>
      </c>
      <c r="D12" s="152"/>
      <c r="E12" s="152"/>
      <c r="F12" s="152">
        <v>9117000</v>
      </c>
      <c r="G12" s="152">
        <v>9117000</v>
      </c>
      <c r="H12" s="155" t="e">
        <v>#REF!</v>
      </c>
      <c r="I12" s="156">
        <f>G12/$G$9</f>
        <v>0.3633515865993926</v>
      </c>
      <c r="J12" s="152">
        <f>G12-L12</f>
        <v>4860000</v>
      </c>
      <c r="K12" s="152"/>
      <c r="L12" s="152">
        <v>4257000</v>
      </c>
      <c r="M12" s="152"/>
      <c r="N12" s="152" t="s">
        <v>304</v>
      </c>
      <c r="O12" s="170"/>
    </row>
    <row r="13" spans="1:15" ht="15">
      <c r="A13" s="111" t="s">
        <v>24</v>
      </c>
      <c r="B13" s="111" t="s">
        <v>24</v>
      </c>
      <c r="C13" s="155" t="s">
        <v>57</v>
      </c>
      <c r="D13" s="328">
        <v>4808000</v>
      </c>
      <c r="E13" s="152"/>
      <c r="F13" s="152"/>
      <c r="G13" s="328">
        <v>4808000</v>
      </c>
      <c r="H13" s="155" t="e">
        <v>#REF!</v>
      </c>
      <c r="I13" s="156">
        <f aca="true" t="shared" si="0" ref="I13:I26">G13/$G$9</f>
        <v>0.1916194393298102</v>
      </c>
      <c r="J13" s="152"/>
      <c r="K13" s="152">
        <f>G13</f>
        <v>4808000</v>
      </c>
      <c r="L13" s="152"/>
      <c r="M13" s="152"/>
      <c r="N13" s="152" t="s">
        <v>24</v>
      </c>
      <c r="O13" s="170"/>
    </row>
    <row r="14" spans="1:15" ht="15">
      <c r="A14" s="111" t="s">
        <v>24</v>
      </c>
      <c r="B14" s="111" t="s">
        <v>25</v>
      </c>
      <c r="C14" s="155" t="s">
        <v>15</v>
      </c>
      <c r="D14" s="152"/>
      <c r="E14" s="152"/>
      <c r="F14" s="152"/>
      <c r="G14" s="152"/>
      <c r="H14" s="155" t="e">
        <v>#REF!</v>
      </c>
      <c r="I14" s="156"/>
      <c r="J14" s="152"/>
      <c r="K14" s="152"/>
      <c r="L14" s="152"/>
      <c r="M14" s="152"/>
      <c r="N14" s="152" t="s">
        <v>272</v>
      </c>
      <c r="O14" s="170"/>
    </row>
    <row r="15" spans="1:15" ht="15">
      <c r="A15" s="111" t="s">
        <v>26</v>
      </c>
      <c r="B15" s="111" t="s">
        <v>27</v>
      </c>
      <c r="C15" s="155" t="s">
        <v>57</v>
      </c>
      <c r="D15" s="154">
        <v>110000</v>
      </c>
      <c r="E15" s="154"/>
      <c r="F15" s="152"/>
      <c r="G15" s="154">
        <f>D15</f>
        <v>110000</v>
      </c>
      <c r="H15" s="155" t="e">
        <v>#REF!</v>
      </c>
      <c r="I15" s="156">
        <f t="shared" si="0"/>
        <v>0.004383972197645409</v>
      </c>
      <c r="J15" s="154">
        <f>G15-L15</f>
        <v>82000</v>
      </c>
      <c r="K15" s="152"/>
      <c r="L15" s="154">
        <v>28000</v>
      </c>
      <c r="M15" s="152"/>
      <c r="N15" s="152" t="s">
        <v>265</v>
      </c>
      <c r="O15" s="170"/>
    </row>
    <row r="16" spans="1:15" ht="15">
      <c r="A16" s="111" t="s">
        <v>99</v>
      </c>
      <c r="B16" s="111" t="s">
        <v>99</v>
      </c>
      <c r="C16" s="155" t="s">
        <v>57</v>
      </c>
      <c r="D16" s="154">
        <v>100000</v>
      </c>
      <c r="E16" s="157"/>
      <c r="F16" s="154"/>
      <c r="G16" s="154">
        <f>D16</f>
        <v>100000</v>
      </c>
      <c r="H16" s="155"/>
      <c r="I16" s="156">
        <f t="shared" si="0"/>
        <v>0.003985429270586735</v>
      </c>
      <c r="J16" s="152"/>
      <c r="K16" s="152"/>
      <c r="L16" s="154">
        <f>D16</f>
        <v>100000</v>
      </c>
      <c r="M16" s="152"/>
      <c r="N16" s="152" t="s">
        <v>76</v>
      </c>
      <c r="O16" s="170"/>
    </row>
    <row r="17" spans="1:15" ht="15">
      <c r="A17" s="111" t="s">
        <v>175</v>
      </c>
      <c r="B17" s="111" t="s">
        <v>175</v>
      </c>
      <c r="C17" s="155" t="s">
        <v>57</v>
      </c>
      <c r="D17" s="154">
        <v>65900</v>
      </c>
      <c r="E17" s="157"/>
      <c r="F17" s="152"/>
      <c r="G17" s="154">
        <f>D17</f>
        <v>65900</v>
      </c>
      <c r="H17" s="155" t="e">
        <v>#REF!</v>
      </c>
      <c r="I17" s="156">
        <f t="shared" si="0"/>
        <v>0.0026263978893166584</v>
      </c>
      <c r="J17" s="152"/>
      <c r="K17" s="152"/>
      <c r="L17" s="152"/>
      <c r="M17" s="154">
        <f>D17</f>
        <v>65900</v>
      </c>
      <c r="N17" s="152" t="s">
        <v>309</v>
      </c>
      <c r="O17" s="170"/>
    </row>
    <row r="18" spans="1:15" ht="15">
      <c r="A18" s="111" t="s">
        <v>44</v>
      </c>
      <c r="B18" s="111" t="s">
        <v>44</v>
      </c>
      <c r="C18" s="155" t="s">
        <v>57</v>
      </c>
      <c r="D18" s="154">
        <v>4500</v>
      </c>
      <c r="E18" s="157"/>
      <c r="F18" s="152"/>
      <c r="G18" s="154">
        <f>D18</f>
        <v>4500</v>
      </c>
      <c r="H18" s="155" t="e">
        <v>#REF!</v>
      </c>
      <c r="I18" s="156">
        <f t="shared" si="0"/>
        <v>0.00017934431717640307</v>
      </c>
      <c r="J18" s="152"/>
      <c r="K18" s="154">
        <f>G18</f>
        <v>4500</v>
      </c>
      <c r="L18" s="152"/>
      <c r="M18" s="152"/>
      <c r="N18" s="152" t="s">
        <v>273</v>
      </c>
      <c r="O18" s="170"/>
    </row>
    <row r="19" spans="1:15" ht="15">
      <c r="A19" s="111" t="s">
        <v>210</v>
      </c>
      <c r="B19" s="155" t="s">
        <v>229</v>
      </c>
      <c r="C19" s="155" t="s">
        <v>68</v>
      </c>
      <c r="D19" s="152"/>
      <c r="E19" s="157">
        <v>185000</v>
      </c>
      <c r="F19" s="152"/>
      <c r="G19" s="152"/>
      <c r="H19" s="155" t="e">
        <v>#REF!</v>
      </c>
      <c r="I19" s="156"/>
      <c r="J19" s="152"/>
      <c r="K19" s="152"/>
      <c r="L19" s="152"/>
      <c r="M19" s="173"/>
      <c r="N19" s="152" t="s">
        <v>76</v>
      </c>
      <c r="O19" s="170"/>
    </row>
    <row r="20" spans="1:15" ht="15">
      <c r="A20" s="111" t="s">
        <v>106</v>
      </c>
      <c r="B20" s="111" t="s">
        <v>30</v>
      </c>
      <c r="C20" s="155" t="s">
        <v>15</v>
      </c>
      <c r="D20" s="152"/>
      <c r="E20" s="157">
        <v>3157000</v>
      </c>
      <c r="F20" s="282">
        <v>0</v>
      </c>
      <c r="G20" s="152">
        <f>SUM(E20:F20)</f>
        <v>3157000</v>
      </c>
      <c r="H20" s="270"/>
      <c r="I20" s="271">
        <f t="shared" si="0"/>
        <v>0.12582000207242322</v>
      </c>
      <c r="J20" s="154">
        <f>G20-L20</f>
        <v>2417000</v>
      </c>
      <c r="K20" s="154"/>
      <c r="L20" s="152">
        <v>740000</v>
      </c>
      <c r="M20" s="173"/>
      <c r="N20" s="152" t="s">
        <v>305</v>
      </c>
      <c r="O20" s="170"/>
    </row>
    <row r="21" spans="1:15" ht="15">
      <c r="A21" s="111" t="s">
        <v>106</v>
      </c>
      <c r="B21" s="111" t="s">
        <v>185</v>
      </c>
      <c r="C21" s="155" t="s">
        <v>68</v>
      </c>
      <c r="D21" s="152"/>
      <c r="E21" s="157">
        <v>830000</v>
      </c>
      <c r="F21" s="152"/>
      <c r="G21" s="152"/>
      <c r="H21" s="155" t="e">
        <v>#REF!</v>
      </c>
      <c r="I21" s="156"/>
      <c r="J21" s="152"/>
      <c r="K21" s="152"/>
      <c r="L21" s="152"/>
      <c r="M21" s="173"/>
      <c r="N21" s="152" t="s">
        <v>306</v>
      </c>
      <c r="O21" s="170"/>
    </row>
    <row r="22" spans="1:15" ht="15">
      <c r="A22" s="111" t="s">
        <v>186</v>
      </c>
      <c r="B22" s="111" t="s">
        <v>183</v>
      </c>
      <c r="C22" s="155" t="s">
        <v>15</v>
      </c>
      <c r="D22" s="154"/>
      <c r="E22" s="157"/>
      <c r="F22" s="152"/>
      <c r="G22" s="152"/>
      <c r="H22" s="155" t="e">
        <v>#REF!</v>
      </c>
      <c r="I22" s="156"/>
      <c r="J22" s="152"/>
      <c r="K22" s="152"/>
      <c r="L22" s="154"/>
      <c r="M22" s="173"/>
      <c r="N22" s="152" t="s">
        <v>283</v>
      </c>
      <c r="O22" s="170"/>
    </row>
    <row r="23" spans="1:15" ht="15">
      <c r="A23" s="111" t="s">
        <v>32</v>
      </c>
      <c r="B23" s="111" t="s">
        <v>213</v>
      </c>
      <c r="C23" s="155" t="s">
        <v>15</v>
      </c>
      <c r="D23" s="152"/>
      <c r="E23" s="154">
        <v>5595000</v>
      </c>
      <c r="F23" s="154">
        <v>233000</v>
      </c>
      <c r="G23" s="154">
        <f>SUM(E23:F23)</f>
        <v>5828000</v>
      </c>
      <c r="H23" s="155" t="e">
        <v>#REF!</v>
      </c>
      <c r="I23" s="156">
        <f t="shared" si="0"/>
        <v>0.23227081788979492</v>
      </c>
      <c r="J23" s="154">
        <f>G23-L23</f>
        <v>5168000</v>
      </c>
      <c r="K23" s="152"/>
      <c r="L23" s="154">
        <v>660000</v>
      </c>
      <c r="M23" s="173"/>
      <c r="N23" s="152" t="s">
        <v>307</v>
      </c>
      <c r="O23" s="170"/>
    </row>
    <row r="24" spans="1:15" ht="15">
      <c r="A24" s="155" t="s">
        <v>181</v>
      </c>
      <c r="B24" s="155" t="s">
        <v>214</v>
      </c>
      <c r="C24" s="155"/>
      <c r="D24" s="152"/>
      <c r="E24" s="170"/>
      <c r="F24" s="152">
        <v>22300</v>
      </c>
      <c r="G24" s="152">
        <v>22300</v>
      </c>
      <c r="H24" s="155"/>
      <c r="I24" s="156"/>
      <c r="J24" s="152">
        <f>G24-L24</f>
        <v>22300</v>
      </c>
      <c r="K24" s="152"/>
      <c r="L24" s="154"/>
      <c r="M24" s="173"/>
      <c r="N24" s="152" t="s">
        <v>254</v>
      </c>
      <c r="O24" s="170"/>
    </row>
    <row r="25" spans="1:15" ht="15">
      <c r="A25" s="155" t="s">
        <v>181</v>
      </c>
      <c r="B25" s="155" t="s">
        <v>215</v>
      </c>
      <c r="C25" s="155" t="s">
        <v>68</v>
      </c>
      <c r="D25" s="152"/>
      <c r="E25" s="152">
        <v>0</v>
      </c>
      <c r="F25" s="154"/>
      <c r="G25" s="152"/>
      <c r="H25" s="155"/>
      <c r="I25" s="156"/>
      <c r="J25" s="152"/>
      <c r="K25" s="152"/>
      <c r="L25" s="152"/>
      <c r="M25" s="173"/>
      <c r="N25" s="152" t="s">
        <v>243</v>
      </c>
      <c r="O25" s="170"/>
    </row>
    <row r="26" spans="1:15" ht="15">
      <c r="A26" s="111" t="s">
        <v>43</v>
      </c>
      <c r="B26" s="111" t="s">
        <v>43</v>
      </c>
      <c r="C26" s="155" t="s">
        <v>15</v>
      </c>
      <c r="D26" s="154"/>
      <c r="E26" s="154">
        <v>234000</v>
      </c>
      <c r="F26" s="154">
        <f>F9-SUM(F12:F24)</f>
        <v>1644700</v>
      </c>
      <c r="G26" s="152">
        <f>SUM(E26:F26)</f>
        <v>1878700</v>
      </c>
      <c r="H26" s="155" t="e">
        <v>#REF!</v>
      </c>
      <c r="I26" s="156">
        <f t="shared" si="0"/>
        <v>0.07487425970651299</v>
      </c>
      <c r="J26" s="152">
        <f>G26-L26</f>
        <v>1296700</v>
      </c>
      <c r="K26" s="152"/>
      <c r="L26" s="154">
        <f>SUM(1982000)-L20-L22-L23</f>
        <v>582000</v>
      </c>
      <c r="M26" s="173"/>
      <c r="N26" s="152" t="s">
        <v>279</v>
      </c>
      <c r="O26" s="170"/>
    </row>
    <row r="27" spans="1:15" ht="15">
      <c r="A27" s="111"/>
      <c r="B27" s="111"/>
      <c r="C27" s="155"/>
      <c r="D27" s="152"/>
      <c r="E27" s="152"/>
      <c r="F27" s="152"/>
      <c r="G27" s="152"/>
      <c r="H27" s="155"/>
      <c r="I27" s="155"/>
      <c r="J27" s="152"/>
      <c r="K27" s="152"/>
      <c r="L27" s="152"/>
      <c r="M27" s="152"/>
      <c r="N27" s="152"/>
      <c r="O27" s="170"/>
    </row>
    <row r="28" spans="1:15" ht="15">
      <c r="A28" s="111"/>
      <c r="B28" s="109" t="s">
        <v>131</v>
      </c>
      <c r="C28" s="186"/>
      <c r="D28" s="168"/>
      <c r="E28" s="168"/>
      <c r="F28" s="168"/>
      <c r="G28" s="329">
        <f>SUM(G12:G26)</f>
        <v>25091400</v>
      </c>
      <c r="H28" s="155"/>
      <c r="I28" s="155"/>
      <c r="J28" s="152"/>
      <c r="K28" s="152"/>
      <c r="L28" s="152"/>
      <c r="M28" s="152"/>
      <c r="N28" s="152"/>
      <c r="O28" s="170"/>
    </row>
    <row r="29" spans="1:15" ht="15">
      <c r="A29" s="111"/>
      <c r="B29" s="109" t="s">
        <v>72</v>
      </c>
      <c r="C29" s="186"/>
      <c r="D29" s="168"/>
      <c r="E29" s="168"/>
      <c r="F29" s="168"/>
      <c r="G29" s="329">
        <v>2072800</v>
      </c>
      <c r="H29" s="155"/>
      <c r="I29" s="155"/>
      <c r="J29" s="152"/>
      <c r="K29" s="152"/>
      <c r="L29" s="152"/>
      <c r="M29" s="152"/>
      <c r="N29" s="152" t="s">
        <v>76</v>
      </c>
      <c r="O29" s="170"/>
    </row>
    <row r="30" spans="1:15" ht="15">
      <c r="A30" s="111"/>
      <c r="B30" s="109" t="s">
        <v>73</v>
      </c>
      <c r="C30" s="186"/>
      <c r="D30" s="168"/>
      <c r="E30" s="168"/>
      <c r="F30" s="168"/>
      <c r="G30" s="168">
        <f>G28-G29</f>
        <v>23018600</v>
      </c>
      <c r="H30" s="155"/>
      <c r="I30" s="155"/>
      <c r="J30" s="152"/>
      <c r="K30" s="152"/>
      <c r="L30" s="152"/>
      <c r="M30" s="152"/>
      <c r="N30" s="152"/>
      <c r="O30" s="170"/>
    </row>
    <row r="31" spans="1:15" ht="15">
      <c r="A31" s="111"/>
      <c r="B31" s="109" t="s">
        <v>127</v>
      </c>
      <c r="C31" s="186"/>
      <c r="D31" s="168"/>
      <c r="E31" s="168">
        <f>SUM(E19:E26)</f>
        <v>10001000</v>
      </c>
      <c r="F31" s="168"/>
      <c r="G31" s="168"/>
      <c r="H31" s="155"/>
      <c r="I31" s="155"/>
      <c r="J31" s="152"/>
      <c r="K31" s="152"/>
      <c r="L31" s="152"/>
      <c r="M31" s="152"/>
      <c r="N31" s="152" t="s">
        <v>22</v>
      </c>
      <c r="O31" s="170"/>
    </row>
    <row r="32" spans="3:15" ht="15">
      <c r="C32" s="170"/>
      <c r="D32" s="169"/>
      <c r="E32" s="169"/>
      <c r="F32" s="169"/>
      <c r="G32" s="169"/>
      <c r="H32" s="170"/>
      <c r="I32" s="170"/>
      <c r="J32" s="169"/>
      <c r="K32" s="169"/>
      <c r="L32" s="169"/>
      <c r="M32" s="169"/>
      <c r="N32" s="169"/>
      <c r="O32" s="170"/>
    </row>
    <row r="33" spans="1:18" s="155" customFormat="1" ht="15" hidden="1">
      <c r="A33" s="99" t="s">
        <v>198</v>
      </c>
      <c r="B33" s="94"/>
      <c r="C33" s="170"/>
      <c r="D33" s="170"/>
      <c r="E33" s="170"/>
      <c r="F33" s="170"/>
      <c r="G33" s="170"/>
      <c r="H33" s="170"/>
      <c r="I33" s="169"/>
      <c r="J33" s="169"/>
      <c r="K33" s="169"/>
      <c r="L33" s="169"/>
      <c r="M33" s="169"/>
      <c r="N33" s="169"/>
      <c r="O33" s="94"/>
      <c r="P33" s="94"/>
      <c r="Q33" s="191" t="s">
        <v>181</v>
      </c>
      <c r="R33" s="191" t="s">
        <v>184</v>
      </c>
    </row>
    <row r="34" spans="1:18" s="103" customFormat="1" ht="15">
      <c r="A34" s="94"/>
      <c r="B34" s="94"/>
      <c r="C34" s="170"/>
      <c r="D34" s="170"/>
      <c r="E34" s="170"/>
      <c r="F34" s="170"/>
      <c r="G34" s="170"/>
      <c r="H34" s="170"/>
      <c r="I34" s="169"/>
      <c r="J34" s="169"/>
      <c r="K34" s="169"/>
      <c r="L34" s="169"/>
      <c r="M34" s="169"/>
      <c r="N34" s="169"/>
      <c r="O34" s="94"/>
      <c r="P34" s="94"/>
      <c r="Q34" s="94"/>
      <c r="R34" s="94"/>
    </row>
    <row r="35" spans="1:18" s="103" customFormat="1" ht="15">
      <c r="A35" s="9" t="s">
        <v>80</v>
      </c>
      <c r="B35" s="314" t="s">
        <v>123</v>
      </c>
      <c r="C35" s="314"/>
      <c r="D35" s="314"/>
      <c r="E35" s="314"/>
      <c r="F35" s="314"/>
      <c r="G35" s="314"/>
      <c r="H35" s="314"/>
      <c r="I35" s="314"/>
      <c r="J35" s="314"/>
      <c r="K35" s="314"/>
      <c r="L35" s="314"/>
      <c r="O35" s="94"/>
      <c r="P35" s="94"/>
      <c r="Q35" s="94"/>
      <c r="R35" s="94"/>
    </row>
    <row r="36" spans="1:18" s="103" customFormat="1" ht="15">
      <c r="A36" s="9"/>
      <c r="B36" s="314"/>
      <c r="C36" s="314"/>
      <c r="D36" s="314"/>
      <c r="E36" s="314"/>
      <c r="F36" s="314"/>
      <c r="G36" s="314"/>
      <c r="H36" s="314"/>
      <c r="I36" s="314"/>
      <c r="J36" s="314"/>
      <c r="K36" s="314"/>
      <c r="L36" s="314"/>
      <c r="O36" s="94"/>
      <c r="P36" s="94"/>
      <c r="Q36" s="94"/>
      <c r="R36" s="94"/>
    </row>
    <row r="37" spans="1:18" s="103" customFormat="1" ht="15">
      <c r="A37" s="9"/>
      <c r="B37" s="314"/>
      <c r="C37" s="314"/>
      <c r="D37" s="314"/>
      <c r="E37" s="314"/>
      <c r="F37" s="314"/>
      <c r="G37" s="314"/>
      <c r="H37" s="314"/>
      <c r="I37" s="314"/>
      <c r="J37" s="314"/>
      <c r="K37" s="314"/>
      <c r="L37" s="314"/>
      <c r="O37" s="94"/>
      <c r="P37" s="94"/>
      <c r="Q37" s="94"/>
      <c r="R37" s="94"/>
    </row>
    <row r="38" spans="1:18" s="103" customFormat="1" ht="15">
      <c r="A38" s="9"/>
      <c r="B38" s="314"/>
      <c r="C38" s="314"/>
      <c r="D38" s="314"/>
      <c r="E38" s="314"/>
      <c r="F38" s="314"/>
      <c r="G38" s="314"/>
      <c r="H38" s="314"/>
      <c r="I38" s="314"/>
      <c r="J38" s="314"/>
      <c r="K38" s="314"/>
      <c r="L38" s="314"/>
      <c r="O38" s="94"/>
      <c r="P38" s="94"/>
      <c r="Q38" s="94"/>
      <c r="R38" s="94"/>
    </row>
    <row r="39" spans="1:18" s="103" customFormat="1" ht="15">
      <c r="A39" s="9" t="s">
        <v>81</v>
      </c>
      <c r="B39" s="89" t="s">
        <v>94</v>
      </c>
      <c r="C39" s="94"/>
      <c r="D39" s="94"/>
      <c r="E39" s="94"/>
      <c r="F39" s="94"/>
      <c r="G39" s="94"/>
      <c r="H39" s="94"/>
      <c r="O39" s="94"/>
      <c r="P39" s="94"/>
      <c r="Q39" s="94"/>
      <c r="R39" s="94"/>
    </row>
    <row r="40" spans="1:18" s="103" customFormat="1" ht="15">
      <c r="A40" s="9"/>
      <c r="B40" s="68"/>
      <c r="C40" s="94"/>
      <c r="D40" s="94"/>
      <c r="E40" s="94"/>
      <c r="F40" s="94"/>
      <c r="G40" s="94"/>
      <c r="H40" s="94"/>
      <c r="O40" s="94"/>
      <c r="P40" s="94"/>
      <c r="Q40" s="94"/>
      <c r="R40" s="94"/>
    </row>
    <row r="41" spans="1:18" s="103" customFormat="1" ht="30">
      <c r="A41" s="9" t="s">
        <v>60</v>
      </c>
      <c r="B41" s="314" t="s">
        <v>95</v>
      </c>
      <c r="C41" s="314"/>
      <c r="D41" s="314"/>
      <c r="E41" s="314"/>
      <c r="F41" s="314"/>
      <c r="G41" s="314"/>
      <c r="H41" s="314"/>
      <c r="I41" s="314"/>
      <c r="J41" s="314"/>
      <c r="K41" s="314"/>
      <c r="L41" s="314"/>
      <c r="O41" s="94"/>
      <c r="P41" s="94"/>
      <c r="Q41" s="94"/>
      <c r="R41" s="94"/>
    </row>
    <row r="42" spans="1:18" s="103" customFormat="1" ht="15">
      <c r="A42" s="9"/>
      <c r="B42" s="314"/>
      <c r="C42" s="314"/>
      <c r="D42" s="314"/>
      <c r="E42" s="314"/>
      <c r="F42" s="314"/>
      <c r="G42" s="314"/>
      <c r="H42" s="314"/>
      <c r="I42" s="314"/>
      <c r="J42" s="314"/>
      <c r="K42" s="314"/>
      <c r="L42" s="314"/>
      <c r="O42" s="94"/>
      <c r="P42" s="94"/>
      <c r="Q42" s="94"/>
      <c r="R42" s="94"/>
    </row>
    <row r="43" spans="1:18" s="103" customFormat="1" ht="25.5" customHeight="1">
      <c r="A43" s="9"/>
      <c r="B43" s="314"/>
      <c r="C43" s="314"/>
      <c r="D43" s="314"/>
      <c r="E43" s="314"/>
      <c r="F43" s="314"/>
      <c r="G43" s="314"/>
      <c r="H43" s="314"/>
      <c r="I43" s="314"/>
      <c r="J43" s="314"/>
      <c r="K43" s="314"/>
      <c r="L43" s="314"/>
      <c r="O43" s="94"/>
      <c r="P43" s="94"/>
      <c r="Q43" s="94"/>
      <c r="R43" s="94"/>
    </row>
    <row r="44" spans="1:18" s="103" customFormat="1" ht="30">
      <c r="A44" s="9" t="s">
        <v>61</v>
      </c>
      <c r="B44" s="317" t="s">
        <v>251</v>
      </c>
      <c r="C44" s="317"/>
      <c r="D44" s="317"/>
      <c r="E44" s="317"/>
      <c r="F44" s="317"/>
      <c r="G44" s="317"/>
      <c r="H44" s="317"/>
      <c r="I44" s="317"/>
      <c r="J44" s="317"/>
      <c r="K44" s="317"/>
      <c r="L44" s="317"/>
      <c r="O44" s="94"/>
      <c r="P44" s="94"/>
      <c r="Q44" s="94"/>
      <c r="R44" s="94"/>
    </row>
    <row r="45" spans="1:18" s="103" customFormat="1" ht="15">
      <c r="A45" s="9"/>
      <c r="B45" s="317"/>
      <c r="C45" s="317"/>
      <c r="D45" s="317"/>
      <c r="E45" s="317"/>
      <c r="F45" s="317"/>
      <c r="G45" s="317"/>
      <c r="H45" s="317"/>
      <c r="I45" s="317"/>
      <c r="J45" s="317"/>
      <c r="K45" s="317"/>
      <c r="L45" s="317"/>
      <c r="O45" s="94"/>
      <c r="P45" s="94"/>
      <c r="Q45" s="94"/>
      <c r="R45" s="94"/>
    </row>
    <row r="46" spans="1:18" s="103" customFormat="1" ht="15">
      <c r="A46" s="9"/>
      <c r="B46" s="317"/>
      <c r="C46" s="317"/>
      <c r="D46" s="317"/>
      <c r="E46" s="317"/>
      <c r="F46" s="317"/>
      <c r="G46" s="317"/>
      <c r="H46" s="317"/>
      <c r="I46" s="317"/>
      <c r="J46" s="317"/>
      <c r="K46" s="317"/>
      <c r="L46" s="317"/>
      <c r="O46" s="94"/>
      <c r="P46" s="94"/>
      <c r="Q46" s="94"/>
      <c r="R46" s="94"/>
    </row>
    <row r="47" spans="1:18" s="103" customFormat="1" ht="15">
      <c r="A47" s="9" t="s">
        <v>62</v>
      </c>
      <c r="B47" s="314" t="s">
        <v>96</v>
      </c>
      <c r="C47" s="314"/>
      <c r="D47" s="314"/>
      <c r="E47" s="314"/>
      <c r="F47" s="314"/>
      <c r="G47" s="314"/>
      <c r="H47" s="314"/>
      <c r="I47" s="314"/>
      <c r="J47" s="314"/>
      <c r="K47" s="314"/>
      <c r="L47" s="314"/>
      <c r="O47" s="94"/>
      <c r="P47" s="94"/>
      <c r="Q47" s="94"/>
      <c r="R47" s="94"/>
    </row>
    <row r="48" spans="1:18" s="103" customFormat="1" ht="15">
      <c r="A48" s="94"/>
      <c r="B48" s="314"/>
      <c r="C48" s="314"/>
      <c r="D48" s="314"/>
      <c r="E48" s="314"/>
      <c r="F48" s="314"/>
      <c r="G48" s="314"/>
      <c r="H48" s="314"/>
      <c r="I48" s="314"/>
      <c r="J48" s="314"/>
      <c r="K48" s="314"/>
      <c r="L48" s="314"/>
      <c r="O48" s="94"/>
      <c r="P48" s="94"/>
      <c r="Q48" s="94"/>
      <c r="R48" s="94"/>
    </row>
    <row r="49" spans="1:18" s="103" customFormat="1" ht="15">
      <c r="A49" s="94"/>
      <c r="B49" s="314"/>
      <c r="C49" s="314"/>
      <c r="D49" s="314"/>
      <c r="E49" s="314"/>
      <c r="F49" s="314"/>
      <c r="G49" s="314"/>
      <c r="H49" s="314"/>
      <c r="I49" s="314"/>
      <c r="J49" s="314"/>
      <c r="K49" s="314"/>
      <c r="L49" s="314"/>
      <c r="O49" s="94"/>
      <c r="P49" s="94"/>
      <c r="Q49" s="94"/>
      <c r="R49" s="94"/>
    </row>
    <row r="50" spans="1:18" s="103" customFormat="1" ht="28.5" customHeight="1">
      <c r="A50" s="94"/>
      <c r="B50" s="314"/>
      <c r="C50" s="314"/>
      <c r="D50" s="314"/>
      <c r="E50" s="314"/>
      <c r="F50" s="314"/>
      <c r="G50" s="314"/>
      <c r="H50" s="314"/>
      <c r="I50" s="314"/>
      <c r="J50" s="314"/>
      <c r="K50" s="314"/>
      <c r="L50" s="314"/>
      <c r="O50" s="94"/>
      <c r="P50" s="94"/>
      <c r="Q50" s="94"/>
      <c r="R50" s="94"/>
    </row>
    <row r="51" spans="2:12" ht="15">
      <c r="B51" s="320"/>
      <c r="C51" s="320"/>
      <c r="D51" s="320"/>
      <c r="E51" s="320"/>
      <c r="F51" s="320"/>
      <c r="G51" s="320"/>
      <c r="H51" s="320"/>
      <c r="I51" s="320"/>
      <c r="J51" s="321"/>
      <c r="K51" s="321"/>
      <c r="L51" s="321"/>
    </row>
  </sheetData>
  <sheetProtection/>
  <mergeCells count="9">
    <mergeCell ref="B51:L51"/>
    <mergeCell ref="G7:I7"/>
    <mergeCell ref="J7:M7"/>
    <mergeCell ref="A7:C7"/>
    <mergeCell ref="D7:F7"/>
    <mergeCell ref="B35:L38"/>
    <mergeCell ref="B41:L43"/>
    <mergeCell ref="B44:L46"/>
    <mergeCell ref="B47:L50"/>
  </mergeCells>
  <hyperlinks>
    <hyperlink ref="B39" r:id="rId1" display="annelise.berendt@point-topic.com"/>
  </hyperlinks>
  <printOptions/>
  <pageMargins left="0.75" right="0.75" top="1" bottom="1" header="0.5" footer="0.5"/>
  <pageSetup horizontalDpi="300" verticalDpi="300" orientation="landscape" paperSize="9" scale="80" r:id="rId2"/>
  <headerFooter alignWithMargins="0">
    <oddFooter>&amp;C&amp;F</oddFooter>
  </headerFooter>
</worksheet>
</file>

<file path=xl/worksheets/sheet5.xml><?xml version="1.0" encoding="utf-8"?>
<worksheet xmlns="http://schemas.openxmlformats.org/spreadsheetml/2006/main" xmlns:r="http://schemas.openxmlformats.org/officeDocument/2006/relationships">
  <sheetPr>
    <tabColor rgb="FFFFFF00"/>
  </sheetPr>
  <dimension ref="A2:AQ89"/>
  <sheetViews>
    <sheetView showGridLines="0" zoomScale="80" zoomScaleNormal="80" zoomScalePageLayoutView="0" workbookViewId="0" topLeftCell="A1">
      <pane xSplit="2" ySplit="9" topLeftCell="AE10" activePane="bottomRight" state="frozen"/>
      <selection pane="topLeft" activeCell="A1" sqref="A1"/>
      <selection pane="topRight" activeCell="A1" sqref="A1"/>
      <selection pane="bottomLeft" activeCell="A1" sqref="A1"/>
      <selection pane="bottomRight" activeCell="AL59" sqref="AL59"/>
    </sheetView>
  </sheetViews>
  <sheetFormatPr defaultColWidth="11.00390625" defaultRowHeight="12.75"/>
  <cols>
    <col min="1" max="1" width="20.28125" style="85" customWidth="1"/>
    <col min="2" max="2" width="51.140625" style="120" customWidth="1"/>
    <col min="3" max="3" width="12.421875" style="85" customWidth="1"/>
    <col min="4" max="11" width="11.00390625" style="85" customWidth="1"/>
    <col min="12" max="24" width="12.00390625" style="85" customWidth="1"/>
    <col min="25" max="30" width="12.421875" style="85" customWidth="1"/>
    <col min="31" max="35" width="12.140625" style="85" customWidth="1"/>
    <col min="36" max="16384" width="11.00390625" style="85" customWidth="1"/>
  </cols>
  <sheetData>
    <row r="2" spans="1:37" ht="31.5">
      <c r="A2" s="90" t="s">
        <v>302</v>
      </c>
      <c r="B2" s="112"/>
      <c r="C2" s="113"/>
      <c r="D2" s="114"/>
      <c r="E2" s="114"/>
      <c r="F2" s="91"/>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row>
    <row r="3" spans="2:38" s="115" customFormat="1" ht="15">
      <c r="B3" s="116"/>
      <c r="C3" s="117"/>
      <c r="F3" s="117"/>
      <c r="AJ3" s="85"/>
      <c r="AK3" s="85"/>
      <c r="AL3" s="85"/>
    </row>
    <row r="4" spans="1:7" ht="15">
      <c r="A4" s="66" t="s">
        <v>12</v>
      </c>
      <c r="B4" s="118"/>
      <c r="C4" s="119">
        <v>42185</v>
      </c>
      <c r="E4" s="66"/>
      <c r="F4" s="66"/>
      <c r="G4" s="119"/>
    </row>
    <row r="5" spans="1:3" ht="15">
      <c r="A5" s="66" t="s">
        <v>13</v>
      </c>
      <c r="C5" s="251">
        <v>42593</v>
      </c>
    </row>
    <row r="6" spans="2:3" ht="15">
      <c r="B6" s="118"/>
      <c r="C6" s="66"/>
    </row>
    <row r="7" spans="1:3" ht="15">
      <c r="A7" s="121" t="s">
        <v>234</v>
      </c>
      <c r="B7" s="118"/>
      <c r="C7" s="66"/>
    </row>
    <row r="8" ht="15">
      <c r="C8" s="86" t="s">
        <v>86</v>
      </c>
    </row>
    <row r="9" spans="1:37" s="122" customFormat="1" ht="30.75" customHeight="1">
      <c r="A9" s="33" t="s">
        <v>87</v>
      </c>
      <c r="B9" s="33" t="s">
        <v>156</v>
      </c>
      <c r="C9" s="33" t="s">
        <v>17</v>
      </c>
      <c r="D9" s="33" t="s">
        <v>18</v>
      </c>
      <c r="E9" s="33" t="s">
        <v>19</v>
      </c>
      <c r="F9" s="33" t="s">
        <v>20</v>
      </c>
      <c r="G9" s="33" t="s">
        <v>78</v>
      </c>
      <c r="H9" s="33" t="s">
        <v>83</v>
      </c>
      <c r="I9" s="33" t="s">
        <v>84</v>
      </c>
      <c r="J9" s="33" t="s">
        <v>92</v>
      </c>
      <c r="K9" s="33" t="s">
        <v>97</v>
      </c>
      <c r="L9" s="33" t="s">
        <v>100</v>
      </c>
      <c r="M9" s="33" t="s">
        <v>118</v>
      </c>
      <c r="N9" s="33" t="s">
        <v>120</v>
      </c>
      <c r="O9" s="33" t="s">
        <v>122</v>
      </c>
      <c r="P9" s="33" t="s">
        <v>124</v>
      </c>
      <c r="Q9" s="33" t="s">
        <v>125</v>
      </c>
      <c r="R9" s="33" t="s">
        <v>128</v>
      </c>
      <c r="S9" s="33" t="s">
        <v>148</v>
      </c>
      <c r="T9" s="33" t="s">
        <v>153</v>
      </c>
      <c r="U9" s="33" t="s">
        <v>176</v>
      </c>
      <c r="V9" s="33" t="s">
        <v>180</v>
      </c>
      <c r="W9" s="33" t="s">
        <v>204</v>
      </c>
      <c r="X9" s="33" t="s">
        <v>209</v>
      </c>
      <c r="Y9" s="33" t="s">
        <v>212</v>
      </c>
      <c r="Z9" s="33" t="s">
        <v>227</v>
      </c>
      <c r="AA9" s="213" t="s">
        <v>238</v>
      </c>
      <c r="AB9" s="33" t="s">
        <v>242</v>
      </c>
      <c r="AC9" s="213" t="s">
        <v>246</v>
      </c>
      <c r="AD9" s="213" t="s">
        <v>250</v>
      </c>
      <c r="AE9" s="213" t="s">
        <v>253</v>
      </c>
      <c r="AF9" s="213" t="s">
        <v>260</v>
      </c>
      <c r="AG9" s="213" t="s">
        <v>263</v>
      </c>
      <c r="AH9" s="213" t="s">
        <v>264</v>
      </c>
      <c r="AI9" s="213" t="s">
        <v>278</v>
      </c>
      <c r="AJ9" s="213" t="s">
        <v>282</v>
      </c>
      <c r="AK9" s="213" t="s">
        <v>299</v>
      </c>
    </row>
    <row r="10" spans="1:37" s="66" customFormat="1" ht="15">
      <c r="A10" s="35"/>
      <c r="B10" s="123" t="s">
        <v>171</v>
      </c>
      <c r="C10" s="36"/>
      <c r="D10" s="36"/>
      <c r="E10" s="36"/>
      <c r="F10" s="36"/>
      <c r="G10" s="36"/>
      <c r="H10" s="36"/>
      <c r="I10" s="36"/>
      <c r="J10" s="36">
        <f aca="true" t="shared" si="0" ref="J10:S10">J47/1000</f>
        <v>23</v>
      </c>
      <c r="K10" s="36">
        <f t="shared" si="0"/>
        <v>41</v>
      </c>
      <c r="L10" s="36">
        <f t="shared" si="0"/>
        <v>58</v>
      </c>
      <c r="M10" s="36">
        <f t="shared" si="0"/>
        <v>74</v>
      </c>
      <c r="N10" s="36">
        <f t="shared" si="0"/>
        <v>92</v>
      </c>
      <c r="O10" s="36">
        <f t="shared" si="0"/>
        <v>118</v>
      </c>
      <c r="P10" s="36">
        <f t="shared" si="0"/>
        <v>157</v>
      </c>
      <c r="Q10" s="36">
        <f t="shared" si="0"/>
        <v>172</v>
      </c>
      <c r="R10" s="36">
        <f t="shared" si="0"/>
        <v>187</v>
      </c>
      <c r="S10" s="36">
        <f t="shared" si="0"/>
        <v>197.9</v>
      </c>
      <c r="T10" s="36">
        <f>(T45+T46+T48)/1000</f>
        <v>257.6</v>
      </c>
      <c r="U10" s="36">
        <f>(U45+U46+U48)/1000</f>
        <v>590.1</v>
      </c>
      <c r="V10" s="36">
        <f>(V45+V46+V48)/1000</f>
        <v>837.53</v>
      </c>
      <c r="W10" s="36">
        <f>(W45+W46+W48)/1000</f>
        <v>1067.1</v>
      </c>
      <c r="X10" s="36">
        <f>(X45+X46+X48)/1000</f>
        <v>1188.4</v>
      </c>
      <c r="Y10" s="36"/>
      <c r="Z10" s="36"/>
      <c r="AA10" s="36"/>
      <c r="AB10" s="36"/>
      <c r="AC10" s="36"/>
      <c r="AD10" s="36"/>
      <c r="AE10" s="36"/>
      <c r="AF10" s="36"/>
      <c r="AG10" s="36"/>
      <c r="AH10" s="36"/>
      <c r="AI10" s="36"/>
      <c r="AJ10" s="36"/>
      <c r="AK10" s="36"/>
    </row>
    <row r="11" spans="1:37" s="66" customFormat="1" ht="15">
      <c r="A11" s="35"/>
      <c r="B11" s="123" t="s">
        <v>172</v>
      </c>
      <c r="C11" s="36"/>
      <c r="D11" s="36"/>
      <c r="E11" s="36"/>
      <c r="F11" s="36"/>
      <c r="G11" s="36"/>
      <c r="H11" s="36"/>
      <c r="I11" s="36"/>
      <c r="J11" s="36"/>
      <c r="K11" s="36"/>
      <c r="L11" s="36"/>
      <c r="M11" s="36"/>
      <c r="N11" s="36"/>
      <c r="O11" s="36"/>
      <c r="P11" s="36"/>
      <c r="Q11" s="36">
        <f aca="true" t="shared" si="1" ref="Q11:S12">Q49/1000</f>
        <v>214</v>
      </c>
      <c r="R11" s="36">
        <f t="shared" si="1"/>
        <v>377</v>
      </c>
      <c r="S11" s="36">
        <f t="shared" si="1"/>
        <v>499</v>
      </c>
      <c r="T11" s="36">
        <f>(T49+T51)/1000</f>
        <v>586</v>
      </c>
      <c r="U11" s="36">
        <f>(U49+U51)/1000</f>
        <v>713.4</v>
      </c>
      <c r="V11" s="36">
        <f>(V49+V51)/1000</f>
        <v>918.8</v>
      </c>
      <c r="W11" s="36">
        <f>(W49+W51)/1000</f>
        <v>1108.7</v>
      </c>
      <c r="X11" s="36">
        <f>(X49+X51)/1000</f>
        <v>1325.2</v>
      </c>
      <c r="Y11" s="36"/>
      <c r="Z11" s="36"/>
      <c r="AA11" s="36"/>
      <c r="AB11" s="36"/>
      <c r="AC11" s="36"/>
      <c r="AD11" s="36"/>
      <c r="AE11" s="36"/>
      <c r="AF11" s="36"/>
      <c r="AG11" s="36"/>
      <c r="AH11" s="36"/>
      <c r="AI11" s="36"/>
      <c r="AJ11" s="36"/>
      <c r="AK11" s="36"/>
    </row>
    <row r="12" spans="1:37" s="66" customFormat="1" ht="15">
      <c r="A12" s="35"/>
      <c r="B12" s="123" t="s">
        <v>173</v>
      </c>
      <c r="C12" s="36">
        <v>240</v>
      </c>
      <c r="D12" s="36">
        <v>280</v>
      </c>
      <c r="E12" s="36">
        <v>320</v>
      </c>
      <c r="F12" s="36">
        <v>360</v>
      </c>
      <c r="G12" s="36">
        <v>410</v>
      </c>
      <c r="H12" s="36">
        <v>416.2</v>
      </c>
      <c r="I12" s="36">
        <v>448.2</v>
      </c>
      <c r="J12" s="36">
        <f aca="true" t="shared" si="2" ref="J12:P12">J50/1000</f>
        <v>481</v>
      </c>
      <c r="K12" s="36">
        <f t="shared" si="2"/>
        <v>519</v>
      </c>
      <c r="L12" s="36">
        <f t="shared" si="2"/>
        <v>550</v>
      </c>
      <c r="M12" s="36">
        <f t="shared" si="2"/>
        <v>577</v>
      </c>
      <c r="N12" s="36">
        <f t="shared" si="2"/>
        <v>617</v>
      </c>
      <c r="O12" s="36">
        <f t="shared" si="2"/>
        <v>665</v>
      </c>
      <c r="P12" s="36">
        <f t="shared" si="2"/>
        <v>707</v>
      </c>
      <c r="Q12" s="36">
        <f t="shared" si="1"/>
        <v>565</v>
      </c>
      <c r="R12" s="36">
        <f t="shared" si="1"/>
        <v>507</v>
      </c>
      <c r="S12" s="36">
        <f t="shared" si="1"/>
        <v>465.5</v>
      </c>
      <c r="T12" s="36">
        <f>(T50+T52+T54)/1000</f>
        <v>460.8</v>
      </c>
      <c r="U12" s="36">
        <f>(U50+U52+U54)/1000</f>
        <v>847.9</v>
      </c>
      <c r="V12" s="36">
        <f>(V50+V52+V54)/1000</f>
        <v>1084.8</v>
      </c>
      <c r="W12" s="36">
        <f>(W50+W52+W54)/1000</f>
        <v>1426.6</v>
      </c>
      <c r="X12" s="36">
        <f>(X50+X52+X54)/1000</f>
        <v>1410.4</v>
      </c>
      <c r="Y12" s="36"/>
      <c r="Z12" s="36"/>
      <c r="AA12" s="36"/>
      <c r="AB12" s="36"/>
      <c r="AC12" s="36"/>
      <c r="AD12" s="36"/>
      <c r="AE12" s="36"/>
      <c r="AF12" s="36"/>
      <c r="AG12" s="36"/>
      <c r="AH12" s="36"/>
      <c r="AI12" s="36"/>
      <c r="AJ12" s="36"/>
      <c r="AK12" s="36"/>
    </row>
    <row r="13" spans="1:37" s="66" customFormat="1" ht="15">
      <c r="A13" s="35"/>
      <c r="B13" s="123" t="s">
        <v>105</v>
      </c>
      <c r="C13" s="36">
        <v>580</v>
      </c>
      <c r="D13" s="36">
        <v>600</v>
      </c>
      <c r="E13" s="36">
        <v>610</v>
      </c>
      <c r="F13" s="36">
        <v>690</v>
      </c>
      <c r="G13" s="36">
        <v>770</v>
      </c>
      <c r="H13" s="36">
        <v>963.8</v>
      </c>
      <c r="I13" s="36">
        <v>1307.25</v>
      </c>
      <c r="J13" s="36">
        <f aca="true" t="shared" si="3" ref="J13:X13">(J53+J55)/1000</f>
        <v>2197</v>
      </c>
      <c r="K13" s="36">
        <f t="shared" si="3"/>
        <v>3204</v>
      </c>
      <c r="L13" s="36">
        <f t="shared" si="3"/>
        <v>3217</v>
      </c>
      <c r="M13" s="36">
        <f t="shared" si="3"/>
        <v>3192</v>
      </c>
      <c r="N13" s="36">
        <f t="shared" si="3"/>
        <v>3160</v>
      </c>
      <c r="O13" s="36">
        <f t="shared" si="3"/>
        <v>3125</v>
      </c>
      <c r="P13" s="36">
        <f t="shared" si="3"/>
        <v>3091</v>
      </c>
      <c r="Q13" s="36">
        <f t="shared" si="3"/>
        <v>2992</v>
      </c>
      <c r="R13" s="36">
        <f t="shared" si="3"/>
        <v>2902</v>
      </c>
      <c r="S13" s="36">
        <f t="shared" si="3"/>
        <v>2849.8</v>
      </c>
      <c r="T13" s="36">
        <f t="shared" si="3"/>
        <v>2759.3</v>
      </c>
      <c r="U13" s="36">
        <f t="shared" si="3"/>
        <v>1922</v>
      </c>
      <c r="V13" s="36">
        <f t="shared" si="3"/>
        <v>1297.2</v>
      </c>
      <c r="W13" s="36">
        <f t="shared" si="3"/>
        <v>605.1</v>
      </c>
      <c r="X13" s="36">
        <f t="shared" si="3"/>
        <v>327.6</v>
      </c>
      <c r="Y13" s="36"/>
      <c r="Z13" s="36"/>
      <c r="AA13" s="36"/>
      <c r="AB13" s="36"/>
      <c r="AC13" s="36"/>
      <c r="AD13" s="36"/>
      <c r="AE13" s="36"/>
      <c r="AF13" s="36"/>
      <c r="AG13" s="36"/>
      <c r="AH13" s="36"/>
      <c r="AI13" s="36"/>
      <c r="AJ13" s="36"/>
      <c r="AK13" s="36"/>
    </row>
    <row r="14" spans="1:37" s="66" customFormat="1" ht="15">
      <c r="A14" s="35"/>
      <c r="B14" s="123" t="s">
        <v>151</v>
      </c>
      <c r="C14" s="36">
        <v>2560</v>
      </c>
      <c r="D14" s="36">
        <v>2630</v>
      </c>
      <c r="E14" s="36">
        <v>2600</v>
      </c>
      <c r="F14" s="36">
        <v>2570</v>
      </c>
      <c r="G14" s="36">
        <v>2500</v>
      </c>
      <c r="H14" s="36">
        <v>2350</v>
      </c>
      <c r="I14" s="36">
        <v>1979.55</v>
      </c>
      <c r="J14" s="36">
        <f aca="true" t="shared" si="4" ref="J14:R14">J56/1000</f>
        <v>1059</v>
      </c>
      <c r="K14" s="36">
        <f t="shared" si="4"/>
        <v>62</v>
      </c>
      <c r="L14" s="36">
        <f t="shared" si="4"/>
        <v>74</v>
      </c>
      <c r="M14" s="36">
        <f t="shared" si="4"/>
        <v>85</v>
      </c>
      <c r="N14" s="36">
        <f t="shared" si="4"/>
        <v>93</v>
      </c>
      <c r="O14" s="36">
        <f t="shared" si="4"/>
        <v>97</v>
      </c>
      <c r="P14" s="36">
        <f t="shared" si="4"/>
        <v>101</v>
      </c>
      <c r="Q14" s="36">
        <f t="shared" si="4"/>
        <v>101</v>
      </c>
      <c r="R14" s="36">
        <f t="shared" si="4"/>
        <v>96</v>
      </c>
      <c r="S14" s="36">
        <f aca="true" t="shared" si="5" ref="S14:X14">S57/1000</f>
        <v>90.6</v>
      </c>
      <c r="T14" s="36">
        <f t="shared" si="5"/>
        <v>84.8</v>
      </c>
      <c r="U14" s="36">
        <f t="shared" si="5"/>
        <v>79.1</v>
      </c>
      <c r="V14" s="36">
        <f t="shared" si="5"/>
        <v>71.1</v>
      </c>
      <c r="W14" s="36">
        <f t="shared" si="5"/>
        <v>64.7</v>
      </c>
      <c r="X14" s="36">
        <f t="shared" si="5"/>
        <v>57.9</v>
      </c>
      <c r="Y14" s="36"/>
      <c r="Z14" s="36"/>
      <c r="AA14" s="226"/>
      <c r="AB14" s="226"/>
      <c r="AC14" s="226"/>
      <c r="AD14" s="226"/>
      <c r="AE14" s="226"/>
      <c r="AF14" s="226"/>
      <c r="AG14" s="226"/>
      <c r="AH14" s="226"/>
      <c r="AI14" s="226"/>
      <c r="AJ14" s="226"/>
      <c r="AK14" s="226"/>
    </row>
    <row r="15" spans="1:38" s="66" customFormat="1" ht="15">
      <c r="A15" s="35"/>
      <c r="B15" s="123" t="s">
        <v>222</v>
      </c>
      <c r="C15" s="36"/>
      <c r="D15" s="36"/>
      <c r="E15" s="36"/>
      <c r="F15" s="36"/>
      <c r="G15" s="36"/>
      <c r="H15" s="36"/>
      <c r="I15" s="36"/>
      <c r="J15" s="36"/>
      <c r="K15" s="36"/>
      <c r="L15" s="36"/>
      <c r="M15" s="36"/>
      <c r="N15" s="36"/>
      <c r="O15" s="36"/>
      <c r="P15" s="36"/>
      <c r="Q15" s="36"/>
      <c r="R15" s="36"/>
      <c r="S15" s="36"/>
      <c r="T15" s="36"/>
      <c r="U15" s="36"/>
      <c r="V15" s="36"/>
      <c r="W15" s="36"/>
      <c r="X15" s="36"/>
      <c r="Y15" s="228">
        <f aca="true" t="shared" si="6" ref="Y15:AG15">Y59/1000</f>
        <v>2762.6</v>
      </c>
      <c r="Z15" s="228">
        <f t="shared" si="6"/>
        <v>3013</v>
      </c>
      <c r="AA15" s="229">
        <f t="shared" si="6"/>
        <v>3222.3</v>
      </c>
      <c r="AB15" s="229">
        <f t="shared" si="6"/>
        <v>3412</v>
      </c>
      <c r="AC15" s="229">
        <f t="shared" si="6"/>
        <v>3556.4</v>
      </c>
      <c r="AD15" s="229">
        <f t="shared" si="6"/>
        <v>3749.8</v>
      </c>
      <c r="AE15" s="229">
        <f t="shared" si="6"/>
        <v>3946</v>
      </c>
      <c r="AF15" s="229">
        <f t="shared" si="6"/>
        <v>4098</v>
      </c>
      <c r="AG15" s="229">
        <f t="shared" si="6"/>
        <v>4223</v>
      </c>
      <c r="AH15" s="229">
        <f>AH59/1000</f>
        <v>4301</v>
      </c>
      <c r="AI15" s="229">
        <f>AI59/1000</f>
        <v>4390</v>
      </c>
      <c r="AJ15" s="229">
        <f>AJ59/1000</f>
        <v>4470</v>
      </c>
      <c r="AK15" s="229">
        <f>AK59/1000</f>
        <v>4520</v>
      </c>
      <c r="AL15" s="66" t="s">
        <v>231</v>
      </c>
    </row>
    <row r="16" spans="1:37" s="65" customFormat="1" ht="15">
      <c r="A16" s="83"/>
      <c r="B16" s="124" t="s">
        <v>55</v>
      </c>
      <c r="C16" s="125">
        <v>3413.9</v>
      </c>
      <c r="D16" s="125">
        <v>3502.3</v>
      </c>
      <c r="E16" s="125">
        <v>3563.4</v>
      </c>
      <c r="F16" s="125">
        <v>3625.7</v>
      </c>
      <c r="G16" s="125">
        <v>3682.8</v>
      </c>
      <c r="H16" s="125">
        <v>3730.1</v>
      </c>
      <c r="I16" s="125">
        <v>3735</v>
      </c>
      <c r="J16" s="125">
        <f aca="true" t="shared" si="7" ref="J16:U16">J63/1000</f>
        <v>3774</v>
      </c>
      <c r="K16" s="125">
        <f t="shared" si="7"/>
        <v>3838</v>
      </c>
      <c r="L16" s="125">
        <f t="shared" si="7"/>
        <v>3910</v>
      </c>
      <c r="M16" s="125">
        <f t="shared" si="7"/>
        <v>3936</v>
      </c>
      <c r="N16" s="125">
        <f t="shared" si="7"/>
        <v>3969.8</v>
      </c>
      <c r="O16" s="125">
        <f t="shared" si="7"/>
        <v>4011.1</v>
      </c>
      <c r="P16" s="125">
        <f t="shared" si="7"/>
        <v>4061.2</v>
      </c>
      <c r="Q16" s="125">
        <f t="shared" si="7"/>
        <v>4048.6</v>
      </c>
      <c r="R16" s="125">
        <f t="shared" si="7"/>
        <v>4072.9</v>
      </c>
      <c r="S16" s="125">
        <f t="shared" si="7"/>
        <v>4102.9</v>
      </c>
      <c r="T16" s="125">
        <f t="shared" si="7"/>
        <v>4148.6</v>
      </c>
      <c r="U16" s="125">
        <f t="shared" si="7"/>
        <v>4152.6</v>
      </c>
      <c r="V16" s="125">
        <f aca="true" t="shared" si="8" ref="V16:AG16">V63/1000</f>
        <v>4209.5</v>
      </c>
      <c r="W16" s="125">
        <f t="shared" si="8"/>
        <v>4272.2</v>
      </c>
      <c r="X16" s="125">
        <f t="shared" si="8"/>
        <v>4309.6</v>
      </c>
      <c r="Y16" s="125">
        <f t="shared" si="8"/>
        <v>4306.4</v>
      </c>
      <c r="Z16" s="225">
        <f t="shared" si="8"/>
        <v>4336.6</v>
      </c>
      <c r="AA16" s="64">
        <f t="shared" si="8"/>
        <v>4375.7</v>
      </c>
      <c r="AB16" s="64">
        <f t="shared" si="8"/>
        <v>4415.8</v>
      </c>
      <c r="AC16" s="64">
        <f t="shared" si="8"/>
        <v>4415.5</v>
      </c>
      <c r="AD16" s="64">
        <f t="shared" si="8"/>
        <v>4464.1</v>
      </c>
      <c r="AE16" s="64">
        <f t="shared" si="8"/>
        <v>4536.6</v>
      </c>
      <c r="AF16" s="64">
        <f t="shared" si="8"/>
        <v>4563.7</v>
      </c>
      <c r="AG16" s="64">
        <f t="shared" si="8"/>
        <v>4570.3</v>
      </c>
      <c r="AH16" s="64">
        <f>AH63/1000</f>
        <v>4625.8</v>
      </c>
      <c r="AI16" s="64">
        <f>AI63/1000</f>
        <v>4694.9</v>
      </c>
      <c r="AJ16" s="64">
        <f>AJ63/1000</f>
        <v>4765.3</v>
      </c>
      <c r="AK16" s="64">
        <f>AK63/1000</f>
        <v>4808</v>
      </c>
    </row>
    <row r="17" spans="2:21" s="65" customFormat="1" ht="15">
      <c r="B17" s="126"/>
      <c r="C17" s="127"/>
      <c r="D17" s="127"/>
      <c r="E17" s="127"/>
      <c r="F17" s="127"/>
      <c r="G17" s="127"/>
      <c r="H17" s="127"/>
      <c r="I17" s="127"/>
      <c r="J17" s="127"/>
      <c r="K17" s="127"/>
      <c r="L17" s="127"/>
      <c r="M17" s="127"/>
      <c r="N17" s="127"/>
      <c r="O17" s="127"/>
      <c r="P17" s="127"/>
      <c r="Q17" s="127"/>
      <c r="R17" s="127"/>
      <c r="S17" s="127"/>
      <c r="T17" s="127"/>
      <c r="U17" s="127"/>
    </row>
    <row r="18" spans="1:21" s="65" customFormat="1" ht="15">
      <c r="A18" s="121" t="s">
        <v>199</v>
      </c>
      <c r="B18" s="126"/>
      <c r="C18" s="127"/>
      <c r="D18" s="127"/>
      <c r="E18" s="127"/>
      <c r="F18" s="127"/>
      <c r="G18" s="127"/>
      <c r="H18" s="127"/>
      <c r="I18" s="127"/>
      <c r="J18" s="127"/>
      <c r="K18" s="127"/>
      <c r="L18" s="127"/>
      <c r="M18" s="127"/>
      <c r="N18" s="127"/>
      <c r="O18" s="127"/>
      <c r="P18" s="127"/>
      <c r="Q18" s="127"/>
      <c r="R18" s="127"/>
      <c r="S18" s="127"/>
      <c r="T18" s="127"/>
      <c r="U18" s="127"/>
    </row>
    <row r="19" spans="2:21" s="66" customFormat="1" ht="15">
      <c r="B19" s="118"/>
      <c r="C19" s="128"/>
      <c r="D19" s="128"/>
      <c r="E19" s="128"/>
      <c r="F19" s="128"/>
      <c r="G19" s="128"/>
      <c r="H19" s="128"/>
      <c r="I19" s="128"/>
      <c r="J19" s="128"/>
      <c r="K19" s="128"/>
      <c r="L19" s="128"/>
      <c r="M19" s="128"/>
      <c r="N19" s="128"/>
      <c r="O19" s="128"/>
      <c r="P19" s="128"/>
      <c r="Q19" s="128"/>
      <c r="R19" s="128"/>
      <c r="S19" s="128"/>
      <c r="T19" s="128"/>
      <c r="U19" s="128"/>
    </row>
    <row r="20" spans="1:37" s="122" customFormat="1" ht="30.75" customHeight="1">
      <c r="A20" s="33" t="s">
        <v>87</v>
      </c>
      <c r="B20" s="33" t="s">
        <v>156</v>
      </c>
      <c r="C20" s="33" t="s">
        <v>17</v>
      </c>
      <c r="D20" s="33" t="s">
        <v>18</v>
      </c>
      <c r="E20" s="33" t="s">
        <v>19</v>
      </c>
      <c r="F20" s="33" t="s">
        <v>20</v>
      </c>
      <c r="G20" s="33" t="s">
        <v>78</v>
      </c>
      <c r="H20" s="33" t="s">
        <v>83</v>
      </c>
      <c r="I20" s="33" t="s">
        <v>84</v>
      </c>
      <c r="J20" s="33" t="s">
        <v>92</v>
      </c>
      <c r="K20" s="33" t="s">
        <v>97</v>
      </c>
      <c r="L20" s="33" t="s">
        <v>100</v>
      </c>
      <c r="M20" s="33" t="s">
        <v>118</v>
      </c>
      <c r="N20" s="33" t="s">
        <v>120</v>
      </c>
      <c r="O20" s="33" t="s">
        <v>122</v>
      </c>
      <c r="P20" s="33" t="s">
        <v>124</v>
      </c>
      <c r="Q20" s="33" t="s">
        <v>125</v>
      </c>
      <c r="R20" s="33" t="s">
        <v>128</v>
      </c>
      <c r="S20" s="33" t="s">
        <v>148</v>
      </c>
      <c r="T20" s="33" t="s">
        <v>153</v>
      </c>
      <c r="U20" s="33" t="s">
        <v>176</v>
      </c>
      <c r="V20" s="33" t="s">
        <v>180</v>
      </c>
      <c r="W20" s="33" t="s">
        <v>204</v>
      </c>
      <c r="X20" s="33" t="s">
        <v>209</v>
      </c>
      <c r="Y20" s="33" t="s">
        <v>212</v>
      </c>
      <c r="Z20" s="33" t="s">
        <v>227</v>
      </c>
      <c r="AA20" s="213" t="s">
        <v>238</v>
      </c>
      <c r="AB20" s="33" t="s">
        <v>242</v>
      </c>
      <c r="AC20" s="213" t="s">
        <v>246</v>
      </c>
      <c r="AD20" s="213" t="s">
        <v>250</v>
      </c>
      <c r="AE20" s="213" t="s">
        <v>253</v>
      </c>
      <c r="AF20" s="213" t="s">
        <v>260</v>
      </c>
      <c r="AG20" s="213" t="s">
        <v>263</v>
      </c>
      <c r="AH20" s="213" t="s">
        <v>264</v>
      </c>
      <c r="AI20" s="213" t="s">
        <v>278</v>
      </c>
      <c r="AJ20" s="213" t="s">
        <v>282</v>
      </c>
      <c r="AK20" s="213"/>
    </row>
    <row r="21" spans="1:38" s="130" customFormat="1" ht="15">
      <c r="A21" s="50" t="s">
        <v>161</v>
      </c>
      <c r="B21" s="129" t="s">
        <v>162</v>
      </c>
      <c r="C21" s="81"/>
      <c r="D21" s="81"/>
      <c r="E21" s="81"/>
      <c r="F21" s="81"/>
      <c r="G21" s="81"/>
      <c r="H21" s="81"/>
      <c r="I21" s="81"/>
      <c r="J21" s="80">
        <f aca="true" t="shared" si="9" ref="J21:S21">J47/J$63</f>
        <v>0.006094329623741388</v>
      </c>
      <c r="K21" s="80">
        <f t="shared" si="9"/>
        <v>0.01068264721208963</v>
      </c>
      <c r="L21" s="80">
        <f t="shared" si="9"/>
        <v>0.014833759590792838</v>
      </c>
      <c r="M21" s="80">
        <f t="shared" si="9"/>
        <v>0.018800813008130083</v>
      </c>
      <c r="N21" s="80">
        <f t="shared" si="9"/>
        <v>0.023174971031286212</v>
      </c>
      <c r="O21" s="80">
        <f t="shared" si="9"/>
        <v>0.029418364039789584</v>
      </c>
      <c r="P21" s="80">
        <f t="shared" si="9"/>
        <v>0.038658524574017535</v>
      </c>
      <c r="Q21" s="80">
        <f t="shared" si="9"/>
        <v>0.042483821567949415</v>
      </c>
      <c r="R21" s="80">
        <f t="shared" si="9"/>
        <v>0.04591323135849149</v>
      </c>
      <c r="S21" s="80">
        <f t="shared" si="9"/>
        <v>0.04823417582685418</v>
      </c>
      <c r="T21" s="80">
        <f>(T45+T46+T48)/T$63</f>
        <v>0.06209323627247746</v>
      </c>
      <c r="U21" s="80">
        <f>(U45+U46+U48)/U$63</f>
        <v>0.14210374223378125</v>
      </c>
      <c r="V21" s="80">
        <f>(V45+V46+V48)/V$63</f>
        <v>0.19896187195628934</v>
      </c>
      <c r="W21" s="80">
        <f>(W45+W46+W48)/W$63</f>
        <v>0.2497776321333271</v>
      </c>
      <c r="X21" s="80">
        <f>(X45+X46+X48)/X$63</f>
        <v>0.2757564507146835</v>
      </c>
      <c r="Y21" s="80"/>
      <c r="Z21" s="80"/>
      <c r="AA21" s="80"/>
      <c r="AB21" s="80"/>
      <c r="AC21" s="80"/>
      <c r="AD21" s="80"/>
      <c r="AE21" s="80"/>
      <c r="AF21" s="80"/>
      <c r="AG21" s="80"/>
      <c r="AH21" s="80"/>
      <c r="AI21" s="80"/>
      <c r="AJ21" s="80"/>
      <c r="AK21" s="80"/>
      <c r="AL21" s="130" t="s">
        <v>167</v>
      </c>
    </row>
    <row r="22" spans="1:38" s="130" customFormat="1" ht="15">
      <c r="A22" s="131" t="s">
        <v>163</v>
      </c>
      <c r="B22" s="132">
        <v>30</v>
      </c>
      <c r="C22" s="81"/>
      <c r="D22" s="81"/>
      <c r="E22" s="81"/>
      <c r="F22" s="81"/>
      <c r="G22" s="81"/>
      <c r="H22" s="81"/>
      <c r="I22" s="81"/>
      <c r="J22" s="80"/>
      <c r="K22" s="80"/>
      <c r="L22" s="80"/>
      <c r="M22" s="80"/>
      <c r="N22" s="80"/>
      <c r="O22" s="80"/>
      <c r="P22" s="80"/>
      <c r="Q22" s="80">
        <f aca="true" t="shared" si="10" ref="Q22:S23">Q49/Q$63</f>
        <v>0.05285777799733241</v>
      </c>
      <c r="R22" s="80">
        <f t="shared" si="10"/>
        <v>0.09256303862112991</v>
      </c>
      <c r="S22" s="80">
        <f t="shared" si="10"/>
        <v>0.12162129225669649</v>
      </c>
      <c r="T22" s="80">
        <f>(T49+T51)/T$63</f>
        <v>0.1412524707130116</v>
      </c>
      <c r="U22" s="80">
        <f>(U49+U51)/U$63</f>
        <v>0.17179598323941628</v>
      </c>
      <c r="V22" s="80">
        <f>(V49+V51)/V$63</f>
        <v>0.21826820287445065</v>
      </c>
      <c r="W22" s="80">
        <f>(W49+W51)/W$63</f>
        <v>0.25951500397921445</v>
      </c>
      <c r="X22" s="80">
        <f>(X49+X51)/X$63</f>
        <v>0.30749953591980694</v>
      </c>
      <c r="Y22" s="80"/>
      <c r="Z22" s="80"/>
      <c r="AA22" s="80"/>
      <c r="AB22" s="80"/>
      <c r="AC22" s="80"/>
      <c r="AD22" s="80"/>
      <c r="AE22" s="80"/>
      <c r="AF22" s="80"/>
      <c r="AG22" s="80"/>
      <c r="AH22" s="80"/>
      <c r="AI22" s="80"/>
      <c r="AJ22" s="80"/>
      <c r="AK22" s="80"/>
      <c r="AL22" s="130" t="s">
        <v>168</v>
      </c>
    </row>
    <row r="23" spans="1:38" ht="15">
      <c r="A23" s="48" t="s">
        <v>164</v>
      </c>
      <c r="B23" s="133">
        <v>20</v>
      </c>
      <c r="C23" s="134">
        <v>0.07</v>
      </c>
      <c r="D23" s="134">
        <v>0.08</v>
      </c>
      <c r="E23" s="134">
        <v>0.09</v>
      </c>
      <c r="F23" s="134">
        <v>0.1</v>
      </c>
      <c r="G23" s="134">
        <v>0.11</v>
      </c>
      <c r="H23" s="80">
        <v>0.11157877804884588</v>
      </c>
      <c r="I23" s="134">
        <v>0.12</v>
      </c>
      <c r="J23" s="80">
        <f aca="true" t="shared" si="11" ref="J23:P23">J50/J$63</f>
        <v>0.12745098039215685</v>
      </c>
      <c r="K23" s="80">
        <f t="shared" si="11"/>
        <v>0.13522668056279313</v>
      </c>
      <c r="L23" s="80">
        <f t="shared" si="11"/>
        <v>0.14066496163682865</v>
      </c>
      <c r="M23" s="80">
        <f t="shared" si="11"/>
        <v>0.14659552845528456</v>
      </c>
      <c r="N23" s="80">
        <f t="shared" si="11"/>
        <v>0.15542344702503905</v>
      </c>
      <c r="O23" s="80">
        <f t="shared" si="11"/>
        <v>0.1657899329361023</v>
      </c>
      <c r="P23" s="80">
        <f t="shared" si="11"/>
        <v>0.1740864769033783</v>
      </c>
      <c r="Q23" s="80">
        <f t="shared" si="10"/>
        <v>0.13955441387146175</v>
      </c>
      <c r="R23" s="80">
        <f t="shared" si="10"/>
        <v>0.12448132780082988</v>
      </c>
      <c r="S23" s="80">
        <f t="shared" si="10"/>
        <v>0.11345633576250945</v>
      </c>
      <c r="T23" s="80">
        <f>(T50+T52+T54)/T$63</f>
        <v>0.11107361519548764</v>
      </c>
      <c r="U23" s="80">
        <f>(U50+U52+U54)/U$63</f>
        <v>0.20418532967297598</v>
      </c>
      <c r="V23" s="80">
        <f>(V50+V52+V54)/V$63</f>
        <v>0.25770281506117115</v>
      </c>
      <c r="W23" s="80">
        <f>(W50+W52+W54)/W$63</f>
        <v>0.33392631431112774</v>
      </c>
      <c r="X23" s="80">
        <f>(X50+X52+X54)/X$63</f>
        <v>0.3272693521440505</v>
      </c>
      <c r="Y23" s="80"/>
      <c r="Z23" s="80"/>
      <c r="AA23" s="80"/>
      <c r="AB23" s="80"/>
      <c r="AC23" s="80"/>
      <c r="AD23" s="80"/>
      <c r="AE23" s="80"/>
      <c r="AF23" s="80"/>
      <c r="AG23" s="80"/>
      <c r="AH23" s="80"/>
      <c r="AI23" s="80"/>
      <c r="AJ23" s="80"/>
      <c r="AK23" s="80"/>
      <c r="AL23" s="85" t="s">
        <v>169</v>
      </c>
    </row>
    <row r="24" spans="1:37" ht="15">
      <c r="A24" s="48" t="s">
        <v>165</v>
      </c>
      <c r="B24" s="133">
        <v>10</v>
      </c>
      <c r="C24" s="134">
        <v>0.17</v>
      </c>
      <c r="D24" s="134">
        <v>0.17</v>
      </c>
      <c r="E24" s="134">
        <v>0.17</v>
      </c>
      <c r="F24" s="134">
        <v>0.19</v>
      </c>
      <c r="G24" s="134">
        <v>0.21</v>
      </c>
      <c r="H24" s="134">
        <v>0.37</v>
      </c>
      <c r="I24" s="134">
        <v>0.3</v>
      </c>
      <c r="J24" s="80">
        <f aca="true" t="shared" si="12" ref="J24:U24">(J53+J55)/J$63</f>
        <v>0.5821409644939056</v>
      </c>
      <c r="K24" s="80">
        <f t="shared" si="12"/>
        <v>0.8348097967691506</v>
      </c>
      <c r="L24" s="80">
        <f t="shared" si="12"/>
        <v>0.8227621483375959</v>
      </c>
      <c r="M24" s="80">
        <f t="shared" si="12"/>
        <v>0.8109756097560976</v>
      </c>
      <c r="N24" s="80">
        <f t="shared" si="12"/>
        <v>0.7960098745528742</v>
      </c>
      <c r="O24" s="80">
        <f t="shared" si="12"/>
        <v>0.7790880307147665</v>
      </c>
      <c r="P24" s="80">
        <f t="shared" si="12"/>
        <v>0.7611050920910076</v>
      </c>
      <c r="Q24" s="80">
        <f t="shared" si="12"/>
        <v>0.7390208961122363</v>
      </c>
      <c r="R24" s="80">
        <f t="shared" si="12"/>
        <v>0.7125144246114562</v>
      </c>
      <c r="S24" s="80">
        <f t="shared" si="12"/>
        <v>0.6945818811084843</v>
      </c>
      <c r="T24" s="80">
        <f t="shared" si="12"/>
        <v>0.6651159427276672</v>
      </c>
      <c r="U24" s="80">
        <f t="shared" si="12"/>
        <v>0.4628425564706449</v>
      </c>
      <c r="V24" s="80">
        <f>(V53+V55)/V$63</f>
        <v>0.30816011402779425</v>
      </c>
      <c r="W24" s="80">
        <f>(W53+W55)/W$63</f>
        <v>0.14163662749871261</v>
      </c>
      <c r="X24" s="80">
        <f>(X53+X55)/X$63</f>
        <v>0.07601633562279562</v>
      </c>
      <c r="Y24" s="80"/>
      <c r="Z24" s="80"/>
      <c r="AA24" s="80"/>
      <c r="AB24" s="80"/>
      <c r="AC24" s="80"/>
      <c r="AD24" s="80"/>
      <c r="AE24" s="80"/>
      <c r="AF24" s="80"/>
      <c r="AG24" s="80"/>
      <c r="AH24" s="80"/>
      <c r="AI24" s="80"/>
      <c r="AJ24" s="80"/>
      <c r="AK24" s="80"/>
    </row>
    <row r="25" spans="1:37" ht="15">
      <c r="A25" s="48" t="s">
        <v>104</v>
      </c>
      <c r="B25" s="133">
        <v>2</v>
      </c>
      <c r="C25" s="134">
        <v>0.75</v>
      </c>
      <c r="D25" s="134">
        <v>0.75</v>
      </c>
      <c r="E25" s="134">
        <v>0.73</v>
      </c>
      <c r="F25" s="134">
        <v>0.71</v>
      </c>
      <c r="G25" s="134">
        <v>0.68</v>
      </c>
      <c r="H25" s="134">
        <v>0.63</v>
      </c>
      <c r="I25" s="134">
        <v>0.53</v>
      </c>
      <c r="J25" s="80">
        <f aca="true" t="shared" si="13" ref="J25:R25">J56/J$63</f>
        <v>0.28060413354531</v>
      </c>
      <c r="K25" s="80">
        <f t="shared" si="13"/>
        <v>0.01615424700364773</v>
      </c>
      <c r="L25" s="80">
        <f t="shared" si="13"/>
        <v>0.018925831202046037</v>
      </c>
      <c r="M25" s="80">
        <f t="shared" si="13"/>
        <v>0.021595528455284552</v>
      </c>
      <c r="N25" s="80">
        <f t="shared" si="13"/>
        <v>0.023426872890321932</v>
      </c>
      <c r="O25" s="80">
        <f t="shared" si="13"/>
        <v>0.024182892473386352</v>
      </c>
      <c r="P25" s="80">
        <f t="shared" si="13"/>
        <v>0.024869496700482618</v>
      </c>
      <c r="Q25" s="80">
        <f t="shared" si="13"/>
        <v>0.024946895223040062</v>
      </c>
      <c r="R25" s="80">
        <f t="shared" si="13"/>
        <v>0.023570428932701514</v>
      </c>
      <c r="S25" s="48"/>
      <c r="T25" s="48"/>
      <c r="U25" s="48"/>
      <c r="V25" s="48"/>
      <c r="W25" s="48"/>
      <c r="X25" s="48"/>
      <c r="Y25" s="80"/>
      <c r="Z25" s="80"/>
      <c r="AA25" s="80"/>
      <c r="AB25" s="80"/>
      <c r="AC25" s="80"/>
      <c r="AD25" s="80"/>
      <c r="AE25" s="80"/>
      <c r="AF25" s="80"/>
      <c r="AG25" s="80"/>
      <c r="AH25" s="80"/>
      <c r="AI25" s="80"/>
      <c r="AJ25" s="80"/>
      <c r="AK25" s="80"/>
    </row>
    <row r="26" spans="1:37" ht="15">
      <c r="A26" s="48" t="s">
        <v>149</v>
      </c>
      <c r="B26" s="133"/>
      <c r="C26" s="134"/>
      <c r="D26" s="134"/>
      <c r="E26" s="134"/>
      <c r="F26" s="134"/>
      <c r="G26" s="134"/>
      <c r="H26" s="134"/>
      <c r="I26" s="134"/>
      <c r="J26" s="80"/>
      <c r="K26" s="80"/>
      <c r="L26" s="80"/>
      <c r="M26" s="80"/>
      <c r="N26" s="80"/>
      <c r="O26" s="80"/>
      <c r="P26" s="80"/>
      <c r="Q26" s="80"/>
      <c r="R26" s="80"/>
      <c r="S26" s="80">
        <f aca="true" t="shared" si="14" ref="S26:X27">S57/S$63</f>
        <v>0.022081942040995395</v>
      </c>
      <c r="T26" s="80">
        <f t="shared" si="14"/>
        <v>0.0204406305741696</v>
      </c>
      <c r="U26" s="80">
        <f t="shared" si="14"/>
        <v>0.019048307084718007</v>
      </c>
      <c r="V26" s="80">
        <f t="shared" si="14"/>
        <v>0.01689036702696282</v>
      </c>
      <c r="W26" s="80">
        <f t="shared" si="14"/>
        <v>0.015144422077618088</v>
      </c>
      <c r="X26" s="80">
        <f t="shared" si="14"/>
        <v>0.013435121589010581</v>
      </c>
      <c r="Y26" s="80"/>
      <c r="Z26" s="80"/>
      <c r="AA26" s="80"/>
      <c r="AB26" s="80"/>
      <c r="AC26" s="80"/>
      <c r="AD26" s="80"/>
      <c r="AE26" s="80"/>
      <c r="AF26" s="80"/>
      <c r="AG26" s="80"/>
      <c r="AH26" s="80"/>
      <c r="AI26" s="80"/>
      <c r="AJ26" s="80"/>
      <c r="AK26" s="80"/>
    </row>
    <row r="27" spans="1:37" ht="15">
      <c r="A27" s="48" t="s">
        <v>102</v>
      </c>
      <c r="B27" s="133"/>
      <c r="C27" s="80">
        <f aca="true" t="shared" si="15" ref="C27:R27">C58/C$63</f>
        <v>0.009929992091156742</v>
      </c>
      <c r="D27" s="80">
        <f t="shared" si="15"/>
        <v>-0.0021985552351311997</v>
      </c>
      <c r="E27" s="80">
        <f t="shared" si="15"/>
        <v>0.009373070662850086</v>
      </c>
      <c r="F27" s="80">
        <f t="shared" si="15"/>
        <v>0.0015721102132002097</v>
      </c>
      <c r="G27" s="80">
        <f t="shared" si="15"/>
        <v>0.000760291082871728</v>
      </c>
      <c r="H27" s="80">
        <f>H58/H$63</f>
        <v>2.6808932736387765E-05</v>
      </c>
      <c r="I27" s="80">
        <f t="shared" si="15"/>
        <v>0</v>
      </c>
      <c r="J27" s="80">
        <f t="shared" si="15"/>
        <v>0.0037095919448860626</v>
      </c>
      <c r="K27" s="80">
        <f t="shared" si="15"/>
        <v>0.003126628452318916</v>
      </c>
      <c r="L27" s="80">
        <f t="shared" si="15"/>
        <v>0.002813299232736573</v>
      </c>
      <c r="M27" s="80">
        <f t="shared" si="15"/>
        <v>0.0020325203252032522</v>
      </c>
      <c r="N27" s="80">
        <f t="shared" si="15"/>
        <v>0.0019648345004786134</v>
      </c>
      <c r="O27" s="80">
        <f t="shared" si="15"/>
        <v>0.0015207798359552242</v>
      </c>
      <c r="P27" s="80">
        <f t="shared" si="15"/>
        <v>0.0012804097311139564</v>
      </c>
      <c r="Q27" s="80">
        <f t="shared" si="15"/>
        <v>0.0011361952279800424</v>
      </c>
      <c r="R27" s="80">
        <f t="shared" si="15"/>
        <v>0.000957548675390999</v>
      </c>
      <c r="S27" s="80">
        <f t="shared" si="14"/>
        <v>2.4373004460259817E-05</v>
      </c>
      <c r="T27" s="80">
        <f t="shared" si="14"/>
        <v>2.4104517186520754E-05</v>
      </c>
      <c r="U27" s="80">
        <f t="shared" si="14"/>
        <v>2.4081298463613157E-05</v>
      </c>
      <c r="V27" s="80">
        <f t="shared" si="14"/>
        <v>1.6629053331749613E-05</v>
      </c>
      <c r="W27" s="80">
        <f t="shared" si="14"/>
        <v>0</v>
      </c>
      <c r="X27" s="80">
        <f t="shared" si="14"/>
        <v>2.3204009652868016E-05</v>
      </c>
      <c r="Y27" s="80"/>
      <c r="Z27" s="80"/>
      <c r="AA27" s="80"/>
      <c r="AB27" s="80"/>
      <c r="AC27" s="80"/>
      <c r="AD27" s="80"/>
      <c r="AE27" s="80"/>
      <c r="AF27" s="80"/>
      <c r="AG27" s="80"/>
      <c r="AH27" s="80"/>
      <c r="AI27" s="80"/>
      <c r="AJ27" s="80"/>
      <c r="AK27" s="80"/>
    </row>
    <row r="28" spans="1:37" ht="15">
      <c r="A28" s="48" t="s">
        <v>222</v>
      </c>
      <c r="B28" s="133"/>
      <c r="C28" s="80"/>
      <c r="D28" s="80"/>
      <c r="E28" s="80"/>
      <c r="F28" s="80"/>
      <c r="G28" s="80"/>
      <c r="H28" s="80"/>
      <c r="I28" s="80"/>
      <c r="J28" s="80"/>
      <c r="K28" s="80"/>
      <c r="L28" s="80"/>
      <c r="M28" s="80"/>
      <c r="N28" s="80"/>
      <c r="O28" s="80"/>
      <c r="P28" s="80"/>
      <c r="Q28" s="80"/>
      <c r="R28" s="80"/>
      <c r="S28" s="80"/>
      <c r="T28" s="80"/>
      <c r="U28" s="80"/>
      <c r="V28" s="80"/>
      <c r="W28" s="80"/>
      <c r="X28" s="80"/>
      <c r="Y28" s="80">
        <f aca="true" t="shared" si="16" ref="Y28:AG28">Y59/Y$63</f>
        <v>0.641510310235928</v>
      </c>
      <c r="Z28" s="80">
        <f t="shared" si="16"/>
        <v>0.694783932112715</v>
      </c>
      <c r="AA28" s="80">
        <f t="shared" si="16"/>
        <v>0.7364078890234705</v>
      </c>
      <c r="AB28" s="80">
        <f t="shared" si="16"/>
        <v>0.7726799220979211</v>
      </c>
      <c r="AC28" s="80">
        <f t="shared" si="16"/>
        <v>0.8054353980296682</v>
      </c>
      <c r="AD28" s="80">
        <f t="shared" si="16"/>
        <v>0.8399901435899734</v>
      </c>
      <c r="AE28" s="80">
        <f t="shared" si="16"/>
        <v>0.8698143984481771</v>
      </c>
      <c r="AF28" s="80">
        <f t="shared" si="16"/>
        <v>0.8979556061967263</v>
      </c>
      <c r="AG28" s="80">
        <f t="shared" si="16"/>
        <v>0.924009364811938</v>
      </c>
      <c r="AH28" s="80">
        <f>AH59/AH$63</f>
        <v>0.9297851182498162</v>
      </c>
      <c r="AI28" s="80">
        <f>AI59/AI$63</f>
        <v>0.9350571897165009</v>
      </c>
      <c r="AJ28" s="80">
        <f>AJ59/AJ$63</f>
        <v>0.9380311837659748</v>
      </c>
      <c r="AK28" s="80">
        <f>AK59/AK$63</f>
        <v>0.940099833610649</v>
      </c>
    </row>
    <row r="29" spans="2:21" s="66" customFormat="1" ht="15">
      <c r="B29" s="118"/>
      <c r="C29" s="128"/>
      <c r="D29" s="128"/>
      <c r="E29" s="128"/>
      <c r="F29" s="128"/>
      <c r="G29" s="128"/>
      <c r="H29" s="128"/>
      <c r="I29" s="128"/>
      <c r="J29" s="128"/>
      <c r="K29" s="128"/>
      <c r="L29" s="128"/>
      <c r="M29" s="128"/>
      <c r="N29" s="128"/>
      <c r="O29" s="128"/>
      <c r="P29" s="128"/>
      <c r="Q29" s="128"/>
      <c r="R29" s="128"/>
      <c r="S29" s="128"/>
      <c r="T29" s="128"/>
      <c r="U29" s="128"/>
    </row>
    <row r="30" spans="1:21" s="66" customFormat="1" ht="15">
      <c r="A30" s="121" t="s">
        <v>200</v>
      </c>
      <c r="B30" s="118"/>
      <c r="C30" s="128"/>
      <c r="D30" s="128"/>
      <c r="E30" s="128"/>
      <c r="F30" s="128"/>
      <c r="G30" s="128"/>
      <c r="H30" s="128"/>
      <c r="I30" s="128"/>
      <c r="J30" s="128"/>
      <c r="K30" s="128"/>
      <c r="L30" s="128"/>
      <c r="M30" s="128"/>
      <c r="N30" s="128"/>
      <c r="O30" s="128"/>
      <c r="P30" s="128"/>
      <c r="Q30" s="128"/>
      <c r="R30" s="128"/>
      <c r="S30" s="128"/>
      <c r="T30" s="128"/>
      <c r="U30" s="128"/>
    </row>
    <row r="31" spans="2:21" s="66" customFormat="1" ht="15">
      <c r="B31" s="118"/>
      <c r="C31" s="128"/>
      <c r="D31" s="128"/>
      <c r="E31" s="128"/>
      <c r="F31" s="128"/>
      <c r="G31" s="128"/>
      <c r="H31" s="128"/>
      <c r="I31" s="128"/>
      <c r="J31" s="128"/>
      <c r="K31" s="128"/>
      <c r="L31" s="128"/>
      <c r="M31" s="128"/>
      <c r="N31" s="128"/>
      <c r="O31" s="128"/>
      <c r="P31" s="128"/>
      <c r="Q31" s="128"/>
      <c r="R31" s="128"/>
      <c r="S31" s="128"/>
      <c r="T31" s="128"/>
      <c r="U31" s="128"/>
    </row>
    <row r="32" spans="1:37" s="122" customFormat="1" ht="30.75" customHeight="1">
      <c r="A32" s="33" t="s">
        <v>87</v>
      </c>
      <c r="B32" s="33" t="s">
        <v>156</v>
      </c>
      <c r="C32" s="33" t="s">
        <v>17</v>
      </c>
      <c r="D32" s="33" t="s">
        <v>18</v>
      </c>
      <c r="E32" s="33" t="s">
        <v>19</v>
      </c>
      <c r="F32" s="33" t="s">
        <v>20</v>
      </c>
      <c r="G32" s="33" t="s">
        <v>78</v>
      </c>
      <c r="H32" s="33" t="s">
        <v>83</v>
      </c>
      <c r="I32" s="33" t="s">
        <v>84</v>
      </c>
      <c r="J32" s="33" t="s">
        <v>92</v>
      </c>
      <c r="K32" s="33" t="s">
        <v>97</v>
      </c>
      <c r="L32" s="33" t="s">
        <v>100</v>
      </c>
      <c r="M32" s="33" t="s">
        <v>118</v>
      </c>
      <c r="N32" s="33" t="s">
        <v>120</v>
      </c>
      <c r="O32" s="33" t="s">
        <v>122</v>
      </c>
      <c r="P32" s="33" t="s">
        <v>124</v>
      </c>
      <c r="Q32" s="33" t="s">
        <v>125</v>
      </c>
      <c r="R32" s="33" t="s">
        <v>128</v>
      </c>
      <c r="S32" s="33" t="s">
        <v>148</v>
      </c>
      <c r="T32" s="33" t="s">
        <v>153</v>
      </c>
      <c r="U32" s="33" t="s">
        <v>176</v>
      </c>
      <c r="V32" s="33" t="s">
        <v>180</v>
      </c>
      <c r="W32" s="33" t="s">
        <v>204</v>
      </c>
      <c r="X32" s="33" t="s">
        <v>209</v>
      </c>
      <c r="Y32" s="33" t="s">
        <v>212</v>
      </c>
      <c r="Z32" s="33" t="s">
        <v>227</v>
      </c>
      <c r="AA32" s="213" t="s">
        <v>238</v>
      </c>
      <c r="AB32" s="33" t="s">
        <v>242</v>
      </c>
      <c r="AC32" s="213" t="s">
        <v>246</v>
      </c>
      <c r="AD32" s="213" t="s">
        <v>250</v>
      </c>
      <c r="AE32" s="213" t="s">
        <v>253</v>
      </c>
      <c r="AF32" s="213" t="s">
        <v>260</v>
      </c>
      <c r="AG32" s="213" t="s">
        <v>263</v>
      </c>
      <c r="AH32" s="213" t="s">
        <v>264</v>
      </c>
      <c r="AI32" s="213" t="s">
        <v>278</v>
      </c>
      <c r="AJ32" s="213" t="s">
        <v>282</v>
      </c>
      <c r="AK32" s="213"/>
    </row>
    <row r="33" spans="1:38" ht="15">
      <c r="A33" s="50" t="s">
        <v>161</v>
      </c>
      <c r="B33" s="129" t="s">
        <v>162</v>
      </c>
      <c r="C33" s="48"/>
      <c r="D33" s="48"/>
      <c r="E33" s="48"/>
      <c r="F33" s="48"/>
      <c r="G33" s="48"/>
      <c r="H33" s="48"/>
      <c r="I33" s="48"/>
      <c r="J33" s="48"/>
      <c r="K33" s="80">
        <f aca="true" t="shared" si="17" ref="K33:S33">K47/J47-1</f>
        <v>0.7826086956521738</v>
      </c>
      <c r="L33" s="80">
        <f t="shared" si="17"/>
        <v>0.41463414634146334</v>
      </c>
      <c r="M33" s="80">
        <f t="shared" si="17"/>
        <v>0.27586206896551735</v>
      </c>
      <c r="N33" s="80">
        <f t="shared" si="17"/>
        <v>0.2432432432432432</v>
      </c>
      <c r="O33" s="80">
        <f t="shared" si="17"/>
        <v>0.28260869565217384</v>
      </c>
      <c r="P33" s="80">
        <f t="shared" si="17"/>
        <v>0.3305084745762712</v>
      </c>
      <c r="Q33" s="80">
        <f t="shared" si="17"/>
        <v>0.09554140127388533</v>
      </c>
      <c r="R33" s="80">
        <f t="shared" si="17"/>
        <v>0.08720930232558133</v>
      </c>
      <c r="S33" s="80">
        <f t="shared" si="17"/>
        <v>0.05828877005347599</v>
      </c>
      <c r="T33" s="80">
        <f>(T45+T46)/S47-1</f>
        <v>0.08135421930267817</v>
      </c>
      <c r="U33" s="80">
        <f>(U45+U46)/(T45+T46)-1</f>
        <v>0.04672897196261672</v>
      </c>
      <c r="V33" s="80">
        <f>(V45+V46)/(U45+U46)-1</f>
        <v>0.04745535714285709</v>
      </c>
      <c r="W33" s="80">
        <f>(W45+W46)/(V45+V46)-1</f>
        <v>0.04164002898180108</v>
      </c>
      <c r="X33" s="80">
        <f>(X45+X46)/(W45+W46)-1</f>
        <v>0.012684124386252105</v>
      </c>
      <c r="Y33" s="48"/>
      <c r="Z33" s="221"/>
      <c r="AA33" s="223"/>
      <c r="AB33" s="223"/>
      <c r="AC33" s="223"/>
      <c r="AD33" s="223"/>
      <c r="AE33" s="223"/>
      <c r="AF33" s="223"/>
      <c r="AG33" s="223"/>
      <c r="AH33" s="223"/>
      <c r="AI33" s="223"/>
      <c r="AJ33" s="223"/>
      <c r="AK33" s="223"/>
      <c r="AL33" s="130" t="s">
        <v>167</v>
      </c>
    </row>
    <row r="34" spans="1:38" ht="15">
      <c r="A34" s="48" t="s">
        <v>163</v>
      </c>
      <c r="B34" s="129">
        <v>30</v>
      </c>
      <c r="C34" s="48"/>
      <c r="D34" s="48"/>
      <c r="E34" s="48"/>
      <c r="F34" s="48"/>
      <c r="G34" s="48"/>
      <c r="H34" s="48"/>
      <c r="I34" s="48"/>
      <c r="J34" s="48"/>
      <c r="K34" s="80"/>
      <c r="L34" s="80"/>
      <c r="M34" s="80"/>
      <c r="N34" s="80"/>
      <c r="O34" s="80"/>
      <c r="P34" s="80"/>
      <c r="Q34" s="80"/>
      <c r="R34" s="80">
        <f>R49/Q49-1</f>
        <v>0.7616822429906542</v>
      </c>
      <c r="S34" s="80">
        <f>S49/R49-1</f>
        <v>0.323607427055703</v>
      </c>
      <c r="T34" s="80">
        <f>(T49+T51)/S49-1</f>
        <v>0.17434869739478964</v>
      </c>
      <c r="U34" s="80">
        <f>(U49+U51)/(T49+T51)-1</f>
        <v>0.21740614334470987</v>
      </c>
      <c r="V34" s="80">
        <f>(V49+V51)/(U49+U51)-1</f>
        <v>0.28791701710120554</v>
      </c>
      <c r="W34" s="80">
        <f>(W49+W51)/(V49+V51)-1</f>
        <v>0.20668262951676097</v>
      </c>
      <c r="X34" s="80">
        <f>(X49+X51)/(W49+W51)-1</f>
        <v>0.19527374402453335</v>
      </c>
      <c r="Y34" s="48"/>
      <c r="Z34" s="221"/>
      <c r="AA34" s="224"/>
      <c r="AB34" s="224"/>
      <c r="AC34" s="224"/>
      <c r="AD34" s="224"/>
      <c r="AE34" s="224"/>
      <c r="AF34" s="224"/>
      <c r="AG34" s="224"/>
      <c r="AH34" s="224"/>
      <c r="AI34" s="224"/>
      <c r="AJ34" s="224"/>
      <c r="AK34" s="224"/>
      <c r="AL34" s="130" t="s">
        <v>168</v>
      </c>
    </row>
    <row r="35" spans="1:38" ht="15">
      <c r="A35" s="48" t="s">
        <v>164</v>
      </c>
      <c r="B35" s="133">
        <v>20</v>
      </c>
      <c r="C35" s="48"/>
      <c r="D35" s="80">
        <f aca="true" t="shared" si="18" ref="D35:Q35">D50/C50-1</f>
        <v>0.16666666666666674</v>
      </c>
      <c r="E35" s="80">
        <f t="shared" si="18"/>
        <v>0.1428571428571428</v>
      </c>
      <c r="F35" s="80">
        <f t="shared" si="18"/>
        <v>0.125</v>
      </c>
      <c r="G35" s="80">
        <f t="shared" si="18"/>
        <v>0.13888888888888884</v>
      </c>
      <c r="H35" s="80">
        <f t="shared" si="18"/>
        <v>0.015121951219512209</v>
      </c>
      <c r="I35" s="80">
        <f t="shared" si="18"/>
        <v>0.07688611244593946</v>
      </c>
      <c r="J35" s="80">
        <f t="shared" si="18"/>
        <v>0.07318161535029</v>
      </c>
      <c r="K35" s="80">
        <f t="shared" si="18"/>
        <v>0.0790020790020789</v>
      </c>
      <c r="L35" s="80">
        <f t="shared" si="18"/>
        <v>0.05973025048169567</v>
      </c>
      <c r="M35" s="80">
        <f t="shared" si="18"/>
        <v>0.049090909090909074</v>
      </c>
      <c r="N35" s="80">
        <f t="shared" si="18"/>
        <v>0.06932409012131724</v>
      </c>
      <c r="O35" s="80">
        <f t="shared" si="18"/>
        <v>0.07779578606158832</v>
      </c>
      <c r="P35" s="80">
        <f t="shared" si="18"/>
        <v>0.06315789473684208</v>
      </c>
      <c r="Q35" s="80">
        <f t="shared" si="18"/>
        <v>-0.2008486562942009</v>
      </c>
      <c r="R35" s="80">
        <f>R50/Q50-1</f>
        <v>-0.1026548672566372</v>
      </c>
      <c r="S35" s="80">
        <f>S50/R50-1</f>
        <v>-0.0818540433925049</v>
      </c>
      <c r="T35" s="80">
        <f>(T50+T52+T54)/S50-1</f>
        <v>-0.010096670247046191</v>
      </c>
      <c r="U35" s="80">
        <f>(U50+U52+U54)/(T50+T52+T54)-1</f>
        <v>0.8400607638888888</v>
      </c>
      <c r="V35" s="80">
        <f>(V50+V52+V54)/(U50+U52+U54)-1</f>
        <v>0.2793961552069819</v>
      </c>
      <c r="W35" s="80">
        <f>(W50+W52+W54)/(V50+V52+V54)-1</f>
        <v>0.3150811209439528</v>
      </c>
      <c r="X35" s="80">
        <f>(X50+X52+X54)/(W50+W52+W54)-1</f>
        <v>-0.011355670825739517</v>
      </c>
      <c r="Y35" s="48"/>
      <c r="Z35" s="221"/>
      <c r="AA35" s="224"/>
      <c r="AB35" s="224"/>
      <c r="AC35" s="224"/>
      <c r="AD35" s="224"/>
      <c r="AE35" s="224"/>
      <c r="AF35" s="224"/>
      <c r="AG35" s="224"/>
      <c r="AH35" s="224"/>
      <c r="AI35" s="224"/>
      <c r="AJ35" s="224"/>
      <c r="AK35" s="224"/>
      <c r="AL35" s="85" t="s">
        <v>170</v>
      </c>
    </row>
    <row r="36" spans="1:37" ht="15">
      <c r="A36" s="48" t="s">
        <v>103</v>
      </c>
      <c r="B36" s="133">
        <v>10</v>
      </c>
      <c r="C36" s="48"/>
      <c r="D36" s="80">
        <f aca="true" t="shared" si="19" ref="D36:I36">D53/C53-1</f>
        <v>0.034482758620689724</v>
      </c>
      <c r="E36" s="80">
        <f t="shared" si="19"/>
        <v>0.016666666666666607</v>
      </c>
      <c r="F36" s="80">
        <f t="shared" si="19"/>
        <v>0.13114754098360648</v>
      </c>
      <c r="G36" s="80">
        <f t="shared" si="19"/>
        <v>0.11594202898550732</v>
      </c>
      <c r="H36" s="80">
        <f t="shared" si="19"/>
        <v>0.25168831168831174</v>
      </c>
      <c r="I36" s="80">
        <f t="shared" si="19"/>
        <v>0.3563498651172443</v>
      </c>
      <c r="J36" s="80">
        <f aca="true" t="shared" si="20" ref="J36:U36">(J53+J55)/(I53+I55)-1</f>
        <v>0.6806272709887167</v>
      </c>
      <c r="K36" s="80">
        <f t="shared" si="20"/>
        <v>0.45835229858898496</v>
      </c>
      <c r="L36" s="80">
        <f t="shared" si="20"/>
        <v>0.004057428214731651</v>
      </c>
      <c r="M36" s="80">
        <f t="shared" si="20"/>
        <v>-0.007771215418091337</v>
      </c>
      <c r="N36" s="80">
        <f t="shared" si="20"/>
        <v>-0.010025062656641603</v>
      </c>
      <c r="O36" s="80">
        <f t="shared" si="20"/>
        <v>-0.011075949367088556</v>
      </c>
      <c r="P36" s="80">
        <f t="shared" si="20"/>
        <v>-0.01088</v>
      </c>
      <c r="Q36" s="80">
        <f t="shared" si="20"/>
        <v>-0.03202846975088969</v>
      </c>
      <c r="R36" s="80">
        <f t="shared" si="20"/>
        <v>-0.03008021390374327</v>
      </c>
      <c r="S36" s="80">
        <f t="shared" si="20"/>
        <v>-0.017987594762232995</v>
      </c>
      <c r="T36" s="80">
        <f t="shared" si="20"/>
        <v>-0.03175661449926315</v>
      </c>
      <c r="U36" s="80">
        <f t="shared" si="20"/>
        <v>-0.30344652629290036</v>
      </c>
      <c r="V36" s="80">
        <f>(V53+V55)/(U53+U55)-1</f>
        <v>-0.32507804370447446</v>
      </c>
      <c r="W36" s="80">
        <f>(W53+W55)/(V53+V55)-1</f>
        <v>-0.5335337650323775</v>
      </c>
      <c r="X36" s="80">
        <f>(X53+X55)/(W53+W55)-1</f>
        <v>-0.458601883986118</v>
      </c>
      <c r="Y36" s="48"/>
      <c r="Z36" s="221"/>
      <c r="AA36" s="224"/>
      <c r="AB36" s="224"/>
      <c r="AC36" s="224"/>
      <c r="AD36" s="224"/>
      <c r="AE36" s="224"/>
      <c r="AF36" s="224"/>
      <c r="AG36" s="224"/>
      <c r="AH36" s="224"/>
      <c r="AI36" s="224"/>
      <c r="AJ36" s="224"/>
      <c r="AK36" s="224"/>
    </row>
    <row r="37" spans="1:37" ht="15">
      <c r="A37" s="48" t="s">
        <v>104</v>
      </c>
      <c r="B37" s="133">
        <v>2</v>
      </c>
      <c r="C37" s="48"/>
      <c r="D37" s="80">
        <f aca="true" t="shared" si="21" ref="D37:R37">D56/C56-1</f>
        <v>0.02734375</v>
      </c>
      <c r="E37" s="80">
        <f t="shared" si="21"/>
        <v>-0.011406844106463865</v>
      </c>
      <c r="F37" s="80">
        <f t="shared" si="21"/>
        <v>-0.011538461538461497</v>
      </c>
      <c r="G37" s="80">
        <f t="shared" si="21"/>
        <v>-0.027237354085603127</v>
      </c>
      <c r="H37" s="80">
        <f t="shared" si="21"/>
        <v>-0.06000000000000005</v>
      </c>
      <c r="I37" s="80">
        <f t="shared" si="21"/>
        <v>-0.1576382978723404</v>
      </c>
      <c r="J37" s="80">
        <f t="shared" si="21"/>
        <v>-0.4650299310449345</v>
      </c>
      <c r="K37" s="80">
        <f t="shared" si="21"/>
        <v>-0.9414542020774316</v>
      </c>
      <c r="L37" s="80">
        <f t="shared" si="21"/>
        <v>0.19354838709677424</v>
      </c>
      <c r="M37" s="80">
        <f t="shared" si="21"/>
        <v>0.14864864864864868</v>
      </c>
      <c r="N37" s="80">
        <f t="shared" si="21"/>
        <v>0.09411764705882364</v>
      </c>
      <c r="O37" s="80">
        <f t="shared" si="21"/>
        <v>0.043010752688172005</v>
      </c>
      <c r="P37" s="80">
        <f t="shared" si="21"/>
        <v>0.04123711340206193</v>
      </c>
      <c r="Q37" s="80">
        <f t="shared" si="21"/>
        <v>0</v>
      </c>
      <c r="R37" s="80">
        <f t="shared" si="21"/>
        <v>-0.04950495049504955</v>
      </c>
      <c r="S37" s="48"/>
      <c r="T37" s="48"/>
      <c r="U37" s="48"/>
      <c r="V37" s="48"/>
      <c r="W37" s="48"/>
      <c r="X37" s="48"/>
      <c r="Y37" s="48"/>
      <c r="Z37" s="221"/>
      <c r="AA37" s="224"/>
      <c r="AB37" s="224"/>
      <c r="AC37" s="224"/>
      <c r="AD37" s="224"/>
      <c r="AE37" s="224"/>
      <c r="AF37" s="224"/>
      <c r="AG37" s="224"/>
      <c r="AH37" s="224"/>
      <c r="AI37" s="224"/>
      <c r="AJ37" s="224"/>
      <c r="AK37" s="224"/>
    </row>
    <row r="38" spans="1:37" ht="15">
      <c r="A38" s="48" t="s">
        <v>149</v>
      </c>
      <c r="B38" s="133"/>
      <c r="C38" s="48"/>
      <c r="D38" s="80"/>
      <c r="E38" s="80"/>
      <c r="F38" s="80"/>
      <c r="G38" s="80"/>
      <c r="H38" s="80"/>
      <c r="I38" s="80"/>
      <c r="J38" s="80"/>
      <c r="K38" s="80"/>
      <c r="L38" s="80"/>
      <c r="M38" s="80"/>
      <c r="N38" s="80"/>
      <c r="O38" s="80"/>
      <c r="P38" s="80"/>
      <c r="Q38" s="80"/>
      <c r="R38" s="80"/>
      <c r="S38" s="80">
        <f aca="true" t="shared" si="22" ref="S38:X38">S57/R57-1</f>
        <v>-0.09036144578313254</v>
      </c>
      <c r="T38" s="80">
        <f t="shared" si="22"/>
        <v>-0.0640176600441501</v>
      </c>
      <c r="U38" s="80">
        <f t="shared" si="22"/>
        <v>-0.06721698113207553</v>
      </c>
      <c r="V38" s="80">
        <f t="shared" si="22"/>
        <v>-0.10113780025284447</v>
      </c>
      <c r="W38" s="80">
        <f t="shared" si="22"/>
        <v>-0.09001406469760898</v>
      </c>
      <c r="X38" s="80">
        <f t="shared" si="22"/>
        <v>-0.10510046367851622</v>
      </c>
      <c r="Y38" s="48"/>
      <c r="Z38" s="221"/>
      <c r="AA38" s="224"/>
      <c r="AB38" s="224"/>
      <c r="AC38" s="224"/>
      <c r="AD38" s="224"/>
      <c r="AE38" s="224"/>
      <c r="AF38" s="224"/>
      <c r="AG38" s="224"/>
      <c r="AH38" s="224"/>
      <c r="AI38" s="224"/>
      <c r="AJ38" s="224"/>
      <c r="AK38" s="224"/>
    </row>
    <row r="39" spans="1:37" ht="15">
      <c r="A39" s="48" t="s">
        <v>102</v>
      </c>
      <c r="B39" s="133"/>
      <c r="C39" s="48"/>
      <c r="D39" s="80"/>
      <c r="E39" s="80"/>
      <c r="F39" s="80">
        <f>F58/E58-1</f>
        <v>-0.8293413173652695</v>
      </c>
      <c r="G39" s="80">
        <f>G58/F58-1</f>
        <v>-0.5087719298245614</v>
      </c>
      <c r="H39" s="80">
        <f>H58/G58-1</f>
        <v>-0.9642857142857143</v>
      </c>
      <c r="I39" s="80">
        <f>I58/H58-1</f>
        <v>-1</v>
      </c>
      <c r="J39" s="80"/>
      <c r="K39" s="80">
        <f aca="true" t="shared" si="23" ref="K39:Q39">K58/J58-1</f>
        <v>-0.1428571428571429</v>
      </c>
      <c r="L39" s="80">
        <f t="shared" si="23"/>
        <v>-0.08333333333333337</v>
      </c>
      <c r="M39" s="80">
        <f t="shared" si="23"/>
        <v>-0.2727272727272727</v>
      </c>
      <c r="N39" s="80">
        <f t="shared" si="23"/>
        <v>-0.025000000000000022</v>
      </c>
      <c r="O39" s="80">
        <f t="shared" si="23"/>
        <v>-0.21794871794871795</v>
      </c>
      <c r="P39" s="80">
        <f t="shared" si="23"/>
        <v>-0.14754098360655743</v>
      </c>
      <c r="Q39" s="80">
        <f t="shared" si="23"/>
        <v>-0.11538461538461542</v>
      </c>
      <c r="R39" s="80">
        <f aca="true" t="shared" si="24" ref="R39:W39">R58/Q58-1</f>
        <v>-0.15217391304347827</v>
      </c>
      <c r="S39" s="80">
        <f t="shared" si="24"/>
        <v>-0.9743589743589743</v>
      </c>
      <c r="T39" s="134">
        <f t="shared" si="24"/>
        <v>0</v>
      </c>
      <c r="U39" s="134">
        <f t="shared" si="24"/>
        <v>0</v>
      </c>
      <c r="V39" s="134">
        <f t="shared" si="24"/>
        <v>-0.30000000000000004</v>
      </c>
      <c r="W39" s="134">
        <f t="shared" si="24"/>
        <v>-1</v>
      </c>
      <c r="X39" s="134"/>
      <c r="Y39" s="48"/>
      <c r="Z39" s="221"/>
      <c r="AA39" s="224"/>
      <c r="AB39" s="224"/>
      <c r="AC39" s="224"/>
      <c r="AD39" s="224"/>
      <c r="AE39" s="224"/>
      <c r="AF39" s="224"/>
      <c r="AG39" s="224"/>
      <c r="AH39" s="224"/>
      <c r="AI39" s="224"/>
      <c r="AJ39" s="224"/>
      <c r="AK39" s="224"/>
    </row>
    <row r="40" spans="1:37" ht="15">
      <c r="A40" s="48" t="s">
        <v>222</v>
      </c>
      <c r="B40" s="133"/>
      <c r="C40" s="48"/>
      <c r="D40" s="48"/>
      <c r="E40" s="48"/>
      <c r="F40" s="48"/>
      <c r="G40" s="48"/>
      <c r="H40" s="48"/>
      <c r="I40" s="48"/>
      <c r="J40" s="48"/>
      <c r="K40" s="48"/>
      <c r="L40" s="48"/>
      <c r="M40" s="48"/>
      <c r="N40" s="48"/>
      <c r="O40" s="48"/>
      <c r="P40" s="48"/>
      <c r="Q40" s="48"/>
      <c r="R40" s="48"/>
      <c r="S40" s="48"/>
      <c r="T40" s="48"/>
      <c r="U40" s="48"/>
      <c r="V40" s="48"/>
      <c r="W40" s="48"/>
      <c r="X40" s="48"/>
      <c r="Y40" s="134">
        <f aca="true" t="shared" si="25" ref="Y40:AE40">Y59/X59-1</f>
        <v>0.09906110757479314</v>
      </c>
      <c r="Z40" s="222">
        <f t="shared" si="25"/>
        <v>0.09063925287772379</v>
      </c>
      <c r="AA40" s="222">
        <f t="shared" si="25"/>
        <v>0.06946564885496187</v>
      </c>
      <c r="AB40" s="222">
        <f t="shared" si="25"/>
        <v>0.058870992769139985</v>
      </c>
      <c r="AC40" s="222">
        <f t="shared" si="25"/>
        <v>0.04232121922626031</v>
      </c>
      <c r="AD40" s="222">
        <f t="shared" si="25"/>
        <v>0.05438083455179399</v>
      </c>
      <c r="AE40" s="222">
        <f t="shared" si="25"/>
        <v>0.05232279054882927</v>
      </c>
      <c r="AF40" s="222">
        <f aca="true" t="shared" si="26" ref="AF40:AK40">AF59/AE59-1</f>
        <v>0.03852002027369483</v>
      </c>
      <c r="AG40" s="222">
        <f t="shared" si="26"/>
        <v>0.03050268423621283</v>
      </c>
      <c r="AH40" s="222">
        <f t="shared" si="26"/>
        <v>0.018470281790196497</v>
      </c>
      <c r="AI40" s="222">
        <f t="shared" si="26"/>
        <v>0.020692862125087252</v>
      </c>
      <c r="AJ40" s="222">
        <f t="shared" si="26"/>
        <v>0.018223234624145768</v>
      </c>
      <c r="AK40" s="222">
        <f t="shared" si="26"/>
        <v>0.01118568232662187</v>
      </c>
    </row>
    <row r="41" spans="2:21" s="66" customFormat="1" ht="15">
      <c r="B41" s="118"/>
      <c r="C41" s="128"/>
      <c r="D41" s="128"/>
      <c r="E41" s="128"/>
      <c r="F41" s="128"/>
      <c r="G41" s="128"/>
      <c r="H41" s="128"/>
      <c r="I41" s="128"/>
      <c r="J41" s="128"/>
      <c r="K41" s="128"/>
      <c r="L41" s="128"/>
      <c r="M41" s="128"/>
      <c r="N41" s="128"/>
      <c r="O41" s="128"/>
      <c r="P41" s="128"/>
      <c r="Q41" s="128"/>
      <c r="R41" s="128"/>
      <c r="S41" s="128"/>
      <c r="T41" s="128"/>
      <c r="U41" s="128"/>
    </row>
    <row r="42" spans="1:21" s="66" customFormat="1" ht="15">
      <c r="A42" s="121" t="s">
        <v>201</v>
      </c>
      <c r="B42" s="118"/>
      <c r="C42" s="128"/>
      <c r="D42" s="128"/>
      <c r="E42" s="128"/>
      <c r="F42" s="128"/>
      <c r="G42" s="128"/>
      <c r="H42" s="128"/>
      <c r="I42" s="128"/>
      <c r="J42" s="128"/>
      <c r="K42" s="128"/>
      <c r="L42" s="128"/>
      <c r="M42" s="128"/>
      <c r="N42" s="128"/>
      <c r="O42" s="128"/>
      <c r="P42" s="128"/>
      <c r="Q42" s="128"/>
      <c r="R42" s="128"/>
      <c r="S42" s="128"/>
      <c r="T42" s="128"/>
      <c r="U42" s="128"/>
    </row>
    <row r="43" spans="1:21" s="66" customFormat="1" ht="15">
      <c r="A43" s="121"/>
      <c r="B43" s="118"/>
      <c r="C43" s="128"/>
      <c r="D43" s="128"/>
      <c r="E43" s="128"/>
      <c r="F43" s="128"/>
      <c r="G43" s="128"/>
      <c r="H43" s="128"/>
      <c r="I43" s="128"/>
      <c r="J43" s="128"/>
      <c r="K43" s="128"/>
      <c r="L43" s="128"/>
      <c r="M43" s="128"/>
      <c r="N43" s="128"/>
      <c r="O43" s="128"/>
      <c r="P43" s="128"/>
      <c r="Q43" s="128"/>
      <c r="R43" s="128"/>
      <c r="S43" s="128"/>
      <c r="T43" s="128"/>
      <c r="U43" s="128"/>
    </row>
    <row r="44" spans="1:37" s="122" customFormat="1" ht="30.75" customHeight="1">
      <c r="A44" s="33" t="s">
        <v>87</v>
      </c>
      <c r="B44" s="33" t="s">
        <v>156</v>
      </c>
      <c r="C44" s="33" t="s">
        <v>17</v>
      </c>
      <c r="D44" s="33" t="s">
        <v>18</v>
      </c>
      <c r="E44" s="33" t="s">
        <v>19</v>
      </c>
      <c r="F44" s="33" t="s">
        <v>20</v>
      </c>
      <c r="G44" s="33" t="s">
        <v>78</v>
      </c>
      <c r="H44" s="33" t="s">
        <v>83</v>
      </c>
      <c r="I44" s="33" t="s">
        <v>84</v>
      </c>
      <c r="J44" s="33" t="s">
        <v>92</v>
      </c>
      <c r="K44" s="33" t="s">
        <v>97</v>
      </c>
      <c r="L44" s="33" t="s">
        <v>100</v>
      </c>
      <c r="M44" s="33" t="s">
        <v>118</v>
      </c>
      <c r="N44" s="33" t="s">
        <v>120</v>
      </c>
      <c r="O44" s="33" t="s">
        <v>122</v>
      </c>
      <c r="P44" s="33" t="s">
        <v>124</v>
      </c>
      <c r="Q44" s="33" t="s">
        <v>125</v>
      </c>
      <c r="R44" s="33" t="s">
        <v>128</v>
      </c>
      <c r="S44" s="33" t="s">
        <v>148</v>
      </c>
      <c r="T44" s="33" t="s">
        <v>153</v>
      </c>
      <c r="U44" s="33" t="s">
        <v>176</v>
      </c>
      <c r="V44" s="33" t="s">
        <v>180</v>
      </c>
      <c r="W44" s="33" t="s">
        <v>204</v>
      </c>
      <c r="X44" s="33" t="s">
        <v>209</v>
      </c>
      <c r="Y44" s="33" t="s">
        <v>212</v>
      </c>
      <c r="Z44" s="213" t="s">
        <v>227</v>
      </c>
      <c r="AA44" s="213" t="s">
        <v>238</v>
      </c>
      <c r="AB44" s="33" t="s">
        <v>242</v>
      </c>
      <c r="AC44" s="213" t="s">
        <v>246</v>
      </c>
      <c r="AD44" s="213" t="s">
        <v>250</v>
      </c>
      <c r="AE44" s="213" t="s">
        <v>253</v>
      </c>
      <c r="AF44" s="213" t="s">
        <v>260</v>
      </c>
      <c r="AG44" s="213" t="s">
        <v>263</v>
      </c>
      <c r="AH44" s="213" t="s">
        <v>264</v>
      </c>
      <c r="AI44" s="213" t="s">
        <v>278</v>
      </c>
      <c r="AJ44" s="213" t="s">
        <v>282</v>
      </c>
      <c r="AK44" s="213"/>
    </row>
    <row r="45" spans="1:38" s="122" customFormat="1" ht="15">
      <c r="A45" s="50" t="s">
        <v>155</v>
      </c>
      <c r="B45" s="129">
        <v>100</v>
      </c>
      <c r="C45" s="37"/>
      <c r="D45" s="37"/>
      <c r="E45" s="37"/>
      <c r="F45" s="37"/>
      <c r="G45" s="37"/>
      <c r="H45" s="37"/>
      <c r="I45" s="50"/>
      <c r="J45" s="50"/>
      <c r="K45" s="50"/>
      <c r="L45" s="50"/>
      <c r="M45" s="50"/>
      <c r="N45" s="50"/>
      <c r="O45" s="50"/>
      <c r="P45" s="50"/>
      <c r="Q45" s="50"/>
      <c r="R45" s="50"/>
      <c r="S45" s="50"/>
      <c r="T45" s="135">
        <v>20400</v>
      </c>
      <c r="U45" s="135">
        <v>90500</v>
      </c>
      <c r="V45" s="135">
        <v>149830</v>
      </c>
      <c r="W45" s="135">
        <v>205100</v>
      </c>
      <c r="X45" s="135">
        <v>225900</v>
      </c>
      <c r="Y45" s="137"/>
      <c r="Z45" s="218"/>
      <c r="AA45" s="220"/>
      <c r="AB45" s="220"/>
      <c r="AC45" s="220"/>
      <c r="AD45" s="220"/>
      <c r="AE45" s="220"/>
      <c r="AF45" s="220"/>
      <c r="AG45" s="220"/>
      <c r="AH45" s="220"/>
      <c r="AI45" s="220"/>
      <c r="AJ45" s="220"/>
      <c r="AK45" s="220"/>
      <c r="AL45" s="136" t="s">
        <v>158</v>
      </c>
    </row>
    <row r="46" spans="1:38" s="122" customFormat="1" ht="15">
      <c r="A46" s="50" t="s">
        <v>154</v>
      </c>
      <c r="B46" s="129">
        <v>50</v>
      </c>
      <c r="C46" s="37"/>
      <c r="D46" s="37"/>
      <c r="E46" s="37"/>
      <c r="F46" s="37"/>
      <c r="G46" s="37"/>
      <c r="H46" s="37"/>
      <c r="I46" s="50"/>
      <c r="J46" s="50"/>
      <c r="K46" s="50"/>
      <c r="L46" s="50"/>
      <c r="M46" s="50"/>
      <c r="N46" s="50"/>
      <c r="O46" s="50"/>
      <c r="P46" s="50"/>
      <c r="Q46" s="50"/>
      <c r="R46" s="50"/>
      <c r="S46" s="50"/>
      <c r="T46" s="135">
        <v>193600</v>
      </c>
      <c r="U46" s="135">
        <v>133500</v>
      </c>
      <c r="V46" s="135">
        <v>84800</v>
      </c>
      <c r="W46" s="135">
        <v>39300</v>
      </c>
      <c r="X46" s="135">
        <v>21600</v>
      </c>
      <c r="Y46" s="137"/>
      <c r="Z46" s="218"/>
      <c r="AA46" s="220"/>
      <c r="AB46" s="220"/>
      <c r="AC46" s="220"/>
      <c r="AD46" s="220"/>
      <c r="AE46" s="220"/>
      <c r="AF46" s="220"/>
      <c r="AG46" s="220"/>
      <c r="AH46" s="220"/>
      <c r="AI46" s="220"/>
      <c r="AJ46" s="220"/>
      <c r="AK46" s="220"/>
      <c r="AL46" s="142"/>
    </row>
    <row r="47" spans="1:38" s="138" customFormat="1" ht="16.5" customHeight="1">
      <c r="A47" s="50" t="s">
        <v>147</v>
      </c>
      <c r="B47" s="129" t="s">
        <v>146</v>
      </c>
      <c r="C47" s="37"/>
      <c r="D47" s="37"/>
      <c r="E47" s="37"/>
      <c r="F47" s="37"/>
      <c r="G47" s="37"/>
      <c r="H47" s="37"/>
      <c r="I47" s="50"/>
      <c r="J47" s="42">
        <v>23000</v>
      </c>
      <c r="K47" s="42">
        <v>41000</v>
      </c>
      <c r="L47" s="137">
        <v>58000</v>
      </c>
      <c r="M47" s="137">
        <v>74000</v>
      </c>
      <c r="N47" s="137">
        <v>92000</v>
      </c>
      <c r="O47" s="137">
        <v>118000</v>
      </c>
      <c r="P47" s="137">
        <v>157000</v>
      </c>
      <c r="Q47" s="137">
        <v>172000</v>
      </c>
      <c r="R47" s="137">
        <v>187000</v>
      </c>
      <c r="S47" s="137">
        <v>197900</v>
      </c>
      <c r="T47" s="137"/>
      <c r="U47" s="137"/>
      <c r="V47" s="137"/>
      <c r="W47" s="137"/>
      <c r="X47" s="137"/>
      <c r="Y47" s="137"/>
      <c r="Z47" s="218"/>
      <c r="AA47" s="220"/>
      <c r="AB47" s="220"/>
      <c r="AC47" s="220"/>
      <c r="AD47" s="220"/>
      <c r="AE47" s="220"/>
      <c r="AF47" s="220"/>
      <c r="AG47" s="220"/>
      <c r="AH47" s="220"/>
      <c r="AI47" s="220"/>
      <c r="AJ47" s="220"/>
      <c r="AK47" s="220"/>
      <c r="AL47" s="143" t="s">
        <v>166</v>
      </c>
    </row>
    <row r="48" spans="1:38" s="138" customFormat="1" ht="16.5" customHeight="1">
      <c r="A48" s="50" t="s">
        <v>88</v>
      </c>
      <c r="B48" s="129">
        <v>60</v>
      </c>
      <c r="C48" s="37"/>
      <c r="D48" s="37"/>
      <c r="E48" s="37"/>
      <c r="F48" s="37"/>
      <c r="G48" s="37"/>
      <c r="H48" s="37"/>
      <c r="I48" s="50"/>
      <c r="J48" s="42"/>
      <c r="K48" s="42"/>
      <c r="L48" s="137"/>
      <c r="M48" s="137"/>
      <c r="N48" s="137"/>
      <c r="O48" s="137"/>
      <c r="P48" s="137"/>
      <c r="Q48" s="137"/>
      <c r="R48" s="137"/>
      <c r="S48" s="137"/>
      <c r="T48" s="137">
        <v>43600</v>
      </c>
      <c r="U48" s="137">
        <v>366100</v>
      </c>
      <c r="V48" s="137">
        <v>602900</v>
      </c>
      <c r="W48" s="137">
        <v>822700</v>
      </c>
      <c r="X48" s="137">
        <v>940900</v>
      </c>
      <c r="Y48" s="137"/>
      <c r="Z48" s="218"/>
      <c r="AA48" s="220"/>
      <c r="AB48" s="220"/>
      <c r="AC48" s="220"/>
      <c r="AD48" s="220"/>
      <c r="AE48" s="220"/>
      <c r="AF48" s="220"/>
      <c r="AG48" s="220"/>
      <c r="AH48" s="220"/>
      <c r="AI48" s="220"/>
      <c r="AJ48" s="220"/>
      <c r="AK48" s="220"/>
      <c r="AL48" s="143" t="s">
        <v>159</v>
      </c>
    </row>
    <row r="49" spans="1:38" s="138" customFormat="1" ht="16.5" customHeight="1">
      <c r="A49" s="50" t="s">
        <v>88</v>
      </c>
      <c r="B49" s="129">
        <v>30</v>
      </c>
      <c r="C49" s="37"/>
      <c r="D49" s="37"/>
      <c r="E49" s="37"/>
      <c r="F49" s="37"/>
      <c r="G49" s="37"/>
      <c r="H49" s="37"/>
      <c r="I49" s="50"/>
      <c r="J49" s="42"/>
      <c r="K49" s="42"/>
      <c r="L49" s="137"/>
      <c r="M49" s="137"/>
      <c r="N49" s="137"/>
      <c r="O49" s="137"/>
      <c r="P49" s="137"/>
      <c r="Q49" s="137">
        <v>214000</v>
      </c>
      <c r="R49" s="137">
        <v>377000</v>
      </c>
      <c r="S49" s="137">
        <v>499000</v>
      </c>
      <c r="T49" s="137">
        <v>560400</v>
      </c>
      <c r="U49" s="137">
        <v>381400</v>
      </c>
      <c r="V49" s="137">
        <v>244900</v>
      </c>
      <c r="W49" s="137">
        <v>114100</v>
      </c>
      <c r="X49" s="137">
        <v>60800</v>
      </c>
      <c r="Y49" s="137"/>
      <c r="Z49" s="218"/>
      <c r="AA49" s="220"/>
      <c r="AB49" s="220"/>
      <c r="AC49" s="220"/>
      <c r="AD49" s="220"/>
      <c r="AE49" s="220"/>
      <c r="AF49" s="220"/>
      <c r="AG49" s="220"/>
      <c r="AH49" s="220"/>
      <c r="AI49" s="220"/>
      <c r="AJ49" s="220"/>
      <c r="AK49" s="220"/>
      <c r="AL49" s="143"/>
    </row>
    <row r="50" spans="1:38" ht="15">
      <c r="A50" s="48" t="s">
        <v>88</v>
      </c>
      <c r="B50" s="133">
        <v>20</v>
      </c>
      <c r="C50" s="49">
        <v>240000</v>
      </c>
      <c r="D50" s="49">
        <v>280000</v>
      </c>
      <c r="E50" s="49">
        <v>320000</v>
      </c>
      <c r="F50" s="49">
        <v>360000</v>
      </c>
      <c r="G50" s="49">
        <v>410000</v>
      </c>
      <c r="H50" s="49">
        <v>416200</v>
      </c>
      <c r="I50" s="49">
        <v>448200</v>
      </c>
      <c r="J50" s="36">
        <v>481000</v>
      </c>
      <c r="K50" s="36">
        <v>519000</v>
      </c>
      <c r="L50" s="49">
        <v>550000</v>
      </c>
      <c r="M50" s="49">
        <v>577000</v>
      </c>
      <c r="N50" s="49">
        <v>617000</v>
      </c>
      <c r="O50" s="49">
        <v>665000</v>
      </c>
      <c r="P50" s="49">
        <v>707000</v>
      </c>
      <c r="Q50" s="49">
        <v>565000</v>
      </c>
      <c r="R50" s="49">
        <v>507000</v>
      </c>
      <c r="S50" s="49">
        <v>465500</v>
      </c>
      <c r="T50" s="49">
        <v>432400</v>
      </c>
      <c r="U50" s="49">
        <v>345500</v>
      </c>
      <c r="V50" s="49">
        <v>283100</v>
      </c>
      <c r="W50" s="49">
        <v>228800</v>
      </c>
      <c r="X50" s="49">
        <v>181400</v>
      </c>
      <c r="Y50" s="137"/>
      <c r="Z50" s="218"/>
      <c r="AA50" s="220"/>
      <c r="AB50" s="220"/>
      <c r="AC50" s="220"/>
      <c r="AD50" s="220"/>
      <c r="AE50" s="220"/>
      <c r="AF50" s="220"/>
      <c r="AG50" s="220"/>
      <c r="AH50" s="220"/>
      <c r="AI50" s="220"/>
      <c r="AJ50" s="220"/>
      <c r="AK50" s="220"/>
      <c r="AL50" s="144"/>
    </row>
    <row r="51" spans="1:38" ht="15">
      <c r="A51" s="48" t="s">
        <v>89</v>
      </c>
      <c r="B51" s="133">
        <v>30</v>
      </c>
      <c r="C51" s="49"/>
      <c r="D51" s="49"/>
      <c r="E51" s="49"/>
      <c r="F51" s="49"/>
      <c r="G51" s="49"/>
      <c r="H51" s="49"/>
      <c r="I51" s="49"/>
      <c r="J51" s="36"/>
      <c r="K51" s="36"/>
      <c r="L51" s="49"/>
      <c r="M51" s="49"/>
      <c r="N51" s="49"/>
      <c r="O51" s="49"/>
      <c r="P51" s="49"/>
      <c r="Q51" s="49"/>
      <c r="R51" s="49"/>
      <c r="S51" s="49"/>
      <c r="T51" s="49">
        <v>25600</v>
      </c>
      <c r="U51" s="49">
        <v>332000</v>
      </c>
      <c r="V51" s="49">
        <v>673900</v>
      </c>
      <c r="W51" s="49">
        <v>994600</v>
      </c>
      <c r="X51" s="49">
        <v>1264400</v>
      </c>
      <c r="Y51" s="137"/>
      <c r="Z51" s="218"/>
      <c r="AA51" s="220"/>
      <c r="AB51" s="220"/>
      <c r="AC51" s="220"/>
      <c r="AD51" s="220"/>
      <c r="AE51" s="220"/>
      <c r="AF51" s="220"/>
      <c r="AG51" s="220"/>
      <c r="AH51" s="220"/>
      <c r="AI51" s="220"/>
      <c r="AJ51" s="220"/>
      <c r="AK51" s="220"/>
      <c r="AL51" s="144" t="s">
        <v>160</v>
      </c>
    </row>
    <row r="52" spans="1:38" ht="15">
      <c r="A52" s="48" t="s">
        <v>89</v>
      </c>
      <c r="B52" s="133">
        <v>20</v>
      </c>
      <c r="C52" s="49"/>
      <c r="D52" s="49"/>
      <c r="E52" s="49"/>
      <c r="F52" s="49"/>
      <c r="G52" s="49"/>
      <c r="H52" s="49"/>
      <c r="I52" s="49"/>
      <c r="J52" s="36"/>
      <c r="K52" s="36"/>
      <c r="L52" s="49"/>
      <c r="M52" s="49"/>
      <c r="N52" s="49"/>
      <c r="O52" s="49"/>
      <c r="P52" s="49"/>
      <c r="Q52" s="49"/>
      <c r="R52" s="49"/>
      <c r="S52" s="49"/>
      <c r="T52" s="49">
        <v>24300</v>
      </c>
      <c r="U52" s="49">
        <v>378400</v>
      </c>
      <c r="V52" s="49">
        <v>592600</v>
      </c>
      <c r="W52" s="49">
        <v>872200</v>
      </c>
      <c r="X52" s="49">
        <v>885200</v>
      </c>
      <c r="Y52" s="137"/>
      <c r="Z52" s="218"/>
      <c r="AA52" s="220"/>
      <c r="AB52" s="220"/>
      <c r="AC52" s="220"/>
      <c r="AD52" s="220"/>
      <c r="AE52" s="220"/>
      <c r="AF52" s="220"/>
      <c r="AG52" s="220"/>
      <c r="AH52" s="220"/>
      <c r="AI52" s="220"/>
      <c r="AJ52" s="220"/>
      <c r="AK52" s="220"/>
      <c r="AL52" s="144" t="s">
        <v>160</v>
      </c>
    </row>
    <row r="53" spans="1:38" ht="15">
      <c r="A53" s="48" t="s">
        <v>89</v>
      </c>
      <c r="B53" s="133">
        <v>10</v>
      </c>
      <c r="C53" s="49">
        <v>580000</v>
      </c>
      <c r="D53" s="49">
        <v>600000</v>
      </c>
      <c r="E53" s="49">
        <v>610000</v>
      </c>
      <c r="F53" s="49">
        <v>690000</v>
      </c>
      <c r="G53" s="49">
        <v>770000</v>
      </c>
      <c r="H53" s="49">
        <v>963800</v>
      </c>
      <c r="I53" s="49">
        <v>1307250</v>
      </c>
      <c r="J53" s="36">
        <v>1363000</v>
      </c>
      <c r="K53" s="36">
        <v>1539000</v>
      </c>
      <c r="L53" s="49">
        <v>1717000</v>
      </c>
      <c r="M53" s="49">
        <v>1843000</v>
      </c>
      <c r="N53" s="49">
        <v>1967000</v>
      </c>
      <c r="O53" s="49">
        <v>2066000</v>
      </c>
      <c r="P53" s="49">
        <v>2133000</v>
      </c>
      <c r="Q53" s="49">
        <v>2127000</v>
      </c>
      <c r="R53" s="49">
        <v>2133000</v>
      </c>
      <c r="S53" s="49">
        <v>2157600</v>
      </c>
      <c r="T53" s="49">
        <v>2141700</v>
      </c>
      <c r="U53" s="49">
        <v>1485900</v>
      </c>
      <c r="V53" s="49">
        <v>994200</v>
      </c>
      <c r="W53" s="49">
        <v>463800</v>
      </c>
      <c r="X53" s="49">
        <v>249900</v>
      </c>
      <c r="Y53" s="137"/>
      <c r="Z53" s="218"/>
      <c r="AA53" s="220"/>
      <c r="AB53" s="220"/>
      <c r="AC53" s="220"/>
      <c r="AD53" s="220"/>
      <c r="AE53" s="220"/>
      <c r="AF53" s="220"/>
      <c r="AG53" s="220"/>
      <c r="AH53" s="220"/>
      <c r="AI53" s="220"/>
      <c r="AJ53" s="220"/>
      <c r="AK53" s="220"/>
      <c r="AL53" s="144"/>
    </row>
    <row r="54" spans="1:38" ht="15">
      <c r="A54" s="48" t="s">
        <v>90</v>
      </c>
      <c r="B54" s="133">
        <v>20</v>
      </c>
      <c r="C54" s="49"/>
      <c r="D54" s="49"/>
      <c r="E54" s="49"/>
      <c r="F54" s="49"/>
      <c r="G54" s="49"/>
      <c r="H54" s="49"/>
      <c r="I54" s="49"/>
      <c r="J54" s="36"/>
      <c r="K54" s="36"/>
      <c r="L54" s="49"/>
      <c r="M54" s="49"/>
      <c r="N54" s="49"/>
      <c r="O54" s="49"/>
      <c r="P54" s="49"/>
      <c r="Q54" s="49"/>
      <c r="R54" s="49"/>
      <c r="S54" s="49"/>
      <c r="T54" s="49">
        <v>4100</v>
      </c>
      <c r="U54" s="49">
        <v>124000</v>
      </c>
      <c r="V54" s="49">
        <v>209100</v>
      </c>
      <c r="W54" s="49">
        <v>325600</v>
      </c>
      <c r="X54" s="49">
        <v>343800</v>
      </c>
      <c r="Y54" s="137"/>
      <c r="Z54" s="218"/>
      <c r="AA54" s="220"/>
      <c r="AB54" s="220"/>
      <c r="AC54" s="220"/>
      <c r="AD54" s="220"/>
      <c r="AE54" s="220"/>
      <c r="AF54" s="220"/>
      <c r="AG54" s="220"/>
      <c r="AH54" s="220"/>
      <c r="AI54" s="220"/>
      <c r="AJ54" s="220"/>
      <c r="AK54" s="220"/>
      <c r="AL54" s="144" t="s">
        <v>157</v>
      </c>
    </row>
    <row r="55" spans="1:38" ht="15">
      <c r="A55" s="48" t="s">
        <v>90</v>
      </c>
      <c r="B55" s="133">
        <v>10</v>
      </c>
      <c r="C55" s="49"/>
      <c r="D55" s="49"/>
      <c r="E55" s="49"/>
      <c r="F55" s="49"/>
      <c r="G55" s="49"/>
      <c r="H55" s="49"/>
      <c r="I55" s="49"/>
      <c r="J55" s="36">
        <v>834000</v>
      </c>
      <c r="K55" s="36">
        <v>1665000</v>
      </c>
      <c r="L55" s="49">
        <v>1500000</v>
      </c>
      <c r="M55" s="49">
        <v>1349000</v>
      </c>
      <c r="N55" s="49">
        <v>1193000</v>
      </c>
      <c r="O55" s="49">
        <v>1059000</v>
      </c>
      <c r="P55" s="49">
        <v>958000</v>
      </c>
      <c r="Q55" s="49">
        <v>865000</v>
      </c>
      <c r="R55" s="49">
        <v>769000</v>
      </c>
      <c r="S55" s="49">
        <v>692200</v>
      </c>
      <c r="T55" s="49">
        <v>617600</v>
      </c>
      <c r="U55" s="49">
        <v>436100</v>
      </c>
      <c r="V55" s="49">
        <v>303000</v>
      </c>
      <c r="W55" s="49">
        <v>141300</v>
      </c>
      <c r="X55" s="49">
        <v>77700</v>
      </c>
      <c r="Y55" s="137"/>
      <c r="Z55" s="218"/>
      <c r="AA55" s="220"/>
      <c r="AB55" s="220"/>
      <c r="AC55" s="220"/>
      <c r="AD55" s="220"/>
      <c r="AE55" s="220"/>
      <c r="AF55" s="220"/>
      <c r="AG55" s="220"/>
      <c r="AH55" s="220"/>
      <c r="AI55" s="220"/>
      <c r="AJ55" s="220"/>
      <c r="AK55" s="220"/>
      <c r="AL55" s="144" t="s">
        <v>114</v>
      </c>
    </row>
    <row r="56" spans="1:38" ht="15">
      <c r="A56" s="48" t="s">
        <v>90</v>
      </c>
      <c r="B56" s="133">
        <v>2</v>
      </c>
      <c r="C56" s="49">
        <v>2560000</v>
      </c>
      <c r="D56" s="49">
        <v>2630000</v>
      </c>
      <c r="E56" s="49">
        <v>2600000</v>
      </c>
      <c r="F56" s="49">
        <v>2570000</v>
      </c>
      <c r="G56" s="49">
        <v>2500000</v>
      </c>
      <c r="H56" s="49">
        <v>2350000</v>
      </c>
      <c r="I56" s="49">
        <v>1979550</v>
      </c>
      <c r="J56" s="36">
        <v>1059000</v>
      </c>
      <c r="K56" s="36">
        <v>62000</v>
      </c>
      <c r="L56" s="49">
        <v>74000</v>
      </c>
      <c r="M56" s="49">
        <v>85000</v>
      </c>
      <c r="N56" s="49">
        <v>93000</v>
      </c>
      <c r="O56" s="49">
        <v>97000</v>
      </c>
      <c r="P56" s="49">
        <v>101000</v>
      </c>
      <c r="Q56" s="49">
        <v>101000</v>
      </c>
      <c r="R56" s="49">
        <v>96000</v>
      </c>
      <c r="S56" s="48"/>
      <c r="T56" s="48"/>
      <c r="U56" s="48"/>
      <c r="V56" s="48"/>
      <c r="W56" s="48"/>
      <c r="X56" s="48"/>
      <c r="Y56" s="137"/>
      <c r="Z56" s="218"/>
      <c r="AA56" s="220"/>
      <c r="AB56" s="220"/>
      <c r="AC56" s="220"/>
      <c r="AD56" s="220"/>
      <c r="AE56" s="220"/>
      <c r="AF56" s="220"/>
      <c r="AG56" s="220"/>
      <c r="AH56" s="220"/>
      <c r="AI56" s="220"/>
      <c r="AJ56" s="220"/>
      <c r="AK56" s="220"/>
      <c r="AL56" s="144"/>
    </row>
    <row r="57" spans="1:38" ht="15">
      <c r="A57" s="48" t="s">
        <v>129</v>
      </c>
      <c r="B57" s="133" t="s">
        <v>130</v>
      </c>
      <c r="C57" s="49"/>
      <c r="D57" s="49"/>
      <c r="E57" s="49"/>
      <c r="F57" s="49"/>
      <c r="G57" s="49"/>
      <c r="H57" s="49"/>
      <c r="I57" s="49"/>
      <c r="J57" s="36"/>
      <c r="K57" s="36"/>
      <c r="L57" s="49"/>
      <c r="M57" s="49"/>
      <c r="N57" s="49"/>
      <c r="O57" s="49"/>
      <c r="P57" s="49"/>
      <c r="Q57" s="49"/>
      <c r="R57" s="49">
        <v>99600</v>
      </c>
      <c r="S57" s="49">
        <v>90600</v>
      </c>
      <c r="T57" s="49">
        <v>84800</v>
      </c>
      <c r="U57" s="49">
        <v>79100</v>
      </c>
      <c r="V57" s="49">
        <v>71100</v>
      </c>
      <c r="W57" s="49">
        <v>64700</v>
      </c>
      <c r="X57" s="49">
        <v>57900</v>
      </c>
      <c r="Y57" s="137"/>
      <c r="Z57" s="218"/>
      <c r="AA57" s="220"/>
      <c r="AB57" s="220"/>
      <c r="AC57" s="220"/>
      <c r="AD57" s="220"/>
      <c r="AE57" s="220"/>
      <c r="AF57" s="220"/>
      <c r="AG57" s="220"/>
      <c r="AH57" s="220"/>
      <c r="AI57" s="220"/>
      <c r="AJ57" s="220"/>
      <c r="AK57" s="220"/>
      <c r="AL57" s="144" t="s">
        <v>150</v>
      </c>
    </row>
    <row r="58" spans="1:43" ht="15">
      <c r="A58" s="48" t="s">
        <v>102</v>
      </c>
      <c r="B58" s="133"/>
      <c r="C58" s="49">
        <v>33900</v>
      </c>
      <c r="D58" s="49">
        <v>-7700</v>
      </c>
      <c r="E58" s="49">
        <v>33400</v>
      </c>
      <c r="F58" s="49">
        <v>5700</v>
      </c>
      <c r="G58" s="49">
        <v>2800</v>
      </c>
      <c r="H58" s="49">
        <v>100</v>
      </c>
      <c r="I58" s="49">
        <v>0</v>
      </c>
      <c r="J58" s="49">
        <v>14000</v>
      </c>
      <c r="K58" s="49">
        <v>12000</v>
      </c>
      <c r="L58" s="49">
        <v>11000</v>
      </c>
      <c r="M58" s="49">
        <v>8000</v>
      </c>
      <c r="N58" s="49">
        <v>7800</v>
      </c>
      <c r="O58" s="49">
        <v>6100</v>
      </c>
      <c r="P58" s="49">
        <v>5200</v>
      </c>
      <c r="Q58" s="49">
        <v>4600</v>
      </c>
      <c r="R58" s="49">
        <v>3900</v>
      </c>
      <c r="S58" s="49">
        <v>100</v>
      </c>
      <c r="T58" s="49">
        <v>100</v>
      </c>
      <c r="U58" s="49">
        <v>100</v>
      </c>
      <c r="V58" s="49">
        <v>70</v>
      </c>
      <c r="W58" s="49">
        <f>W63-SUM(W45:W57)</f>
        <v>0</v>
      </c>
      <c r="X58" s="49">
        <f>X63-SUM(X45:X57)</f>
        <v>100</v>
      </c>
      <c r="Y58" s="137"/>
      <c r="Z58" s="218"/>
      <c r="AA58" s="220"/>
      <c r="AB58" s="220"/>
      <c r="AC58" s="220"/>
      <c r="AD58" s="246"/>
      <c r="AE58" s="246"/>
      <c r="AF58" s="220"/>
      <c r="AG58" s="220"/>
      <c r="AH58" s="220"/>
      <c r="AI58" s="220"/>
      <c r="AJ58" s="246"/>
      <c r="AK58" s="246"/>
      <c r="AP58" s="51"/>
      <c r="AQ58" s="51"/>
    </row>
    <row r="59" spans="1:43" ht="15">
      <c r="A59" s="48" t="s">
        <v>222</v>
      </c>
      <c r="B59" s="133"/>
      <c r="C59" s="49"/>
      <c r="D59" s="49"/>
      <c r="E59" s="49"/>
      <c r="F59" s="49"/>
      <c r="G59" s="49"/>
      <c r="H59" s="49"/>
      <c r="I59" s="49"/>
      <c r="J59" s="49">
        <f>SUM(J45:J49)+J51</f>
        <v>23000</v>
      </c>
      <c r="K59" s="49">
        <f aca="true" t="shared" si="27" ref="K59:V59">SUM(K45:K49)+K51</f>
        <v>41000</v>
      </c>
      <c r="L59" s="49">
        <f t="shared" si="27"/>
        <v>58000</v>
      </c>
      <c r="M59" s="49">
        <f t="shared" si="27"/>
        <v>74000</v>
      </c>
      <c r="N59" s="49">
        <f t="shared" si="27"/>
        <v>92000</v>
      </c>
      <c r="O59" s="49">
        <f t="shared" si="27"/>
        <v>118000</v>
      </c>
      <c r="P59" s="49">
        <f t="shared" si="27"/>
        <v>157000</v>
      </c>
      <c r="Q59" s="49">
        <f t="shared" si="27"/>
        <v>386000</v>
      </c>
      <c r="R59" s="49">
        <f t="shared" si="27"/>
        <v>564000</v>
      </c>
      <c r="S59" s="49">
        <f t="shared" si="27"/>
        <v>696900</v>
      </c>
      <c r="T59" s="49">
        <f t="shared" si="27"/>
        <v>843600</v>
      </c>
      <c r="U59" s="49">
        <f t="shared" si="27"/>
        <v>1303500</v>
      </c>
      <c r="V59" s="49">
        <f t="shared" si="27"/>
        <v>1756330</v>
      </c>
      <c r="W59" s="49">
        <f>SUM(W45:W49)+W51</f>
        <v>2175800</v>
      </c>
      <c r="X59" s="49">
        <f>SUM(X45:X49)+X51</f>
        <v>2513600</v>
      </c>
      <c r="Y59" s="49">
        <v>2762600</v>
      </c>
      <c r="Z59" s="218">
        <v>3013000</v>
      </c>
      <c r="AA59" s="220">
        <v>3222300</v>
      </c>
      <c r="AB59" s="246">
        <v>3412000</v>
      </c>
      <c r="AC59" s="247">
        <v>3556400</v>
      </c>
      <c r="AD59" s="263">
        <v>3749800</v>
      </c>
      <c r="AE59" s="263">
        <v>3946000</v>
      </c>
      <c r="AF59" s="273">
        <v>4098000</v>
      </c>
      <c r="AG59" s="273">
        <v>4223000</v>
      </c>
      <c r="AH59" s="288">
        <v>4301000</v>
      </c>
      <c r="AI59" s="273">
        <v>4390000</v>
      </c>
      <c r="AJ59" s="263">
        <v>4470000</v>
      </c>
      <c r="AK59" s="263">
        <v>4520000</v>
      </c>
      <c r="AL59" s="330" t="s">
        <v>319</v>
      </c>
      <c r="AM59" s="179"/>
      <c r="AN59" s="179"/>
      <c r="AO59" s="179"/>
      <c r="AP59" s="51"/>
      <c r="AQ59" s="51"/>
    </row>
    <row r="60" spans="1:38" ht="15">
      <c r="A60" s="48" t="s">
        <v>223</v>
      </c>
      <c r="B60" s="133"/>
      <c r="C60" s="49"/>
      <c r="D60" s="49"/>
      <c r="E60" s="49"/>
      <c r="F60" s="49"/>
      <c r="G60" s="49"/>
      <c r="H60" s="49"/>
      <c r="I60" s="49"/>
      <c r="J60" s="49"/>
      <c r="K60" s="49"/>
      <c r="L60" s="49"/>
      <c r="M60" s="49"/>
      <c r="N60" s="49"/>
      <c r="O60" s="49"/>
      <c r="P60" s="49"/>
      <c r="Q60" s="49"/>
      <c r="R60" s="49"/>
      <c r="S60" s="49"/>
      <c r="T60" s="49"/>
      <c r="U60" s="49"/>
      <c r="V60" s="49"/>
      <c r="W60" s="49"/>
      <c r="X60" s="49"/>
      <c r="Y60" s="49">
        <f aca="true" t="shared" si="28" ref="Y60:AF60">Y63-Y59</f>
        <v>1543800</v>
      </c>
      <c r="Z60" s="219">
        <f t="shared" si="28"/>
        <v>1323600</v>
      </c>
      <c r="AA60" s="219">
        <f t="shared" si="28"/>
        <v>1153400</v>
      </c>
      <c r="AB60" s="290">
        <f t="shared" si="28"/>
        <v>1003800</v>
      </c>
      <c r="AC60" s="290">
        <f t="shared" si="28"/>
        <v>859100</v>
      </c>
      <c r="AD60" s="290">
        <f t="shared" si="28"/>
        <v>714300</v>
      </c>
      <c r="AE60" s="290">
        <f t="shared" si="28"/>
        <v>590600</v>
      </c>
      <c r="AF60" s="158">
        <f t="shared" si="28"/>
        <v>465700</v>
      </c>
      <c r="AG60" s="158">
        <f>AG63-AG59</f>
        <v>347300</v>
      </c>
      <c r="AH60" s="158">
        <f>AH63-AH59</f>
        <v>324800</v>
      </c>
      <c r="AI60" s="158">
        <f>AI63-AI59</f>
        <v>304900</v>
      </c>
      <c r="AJ60" s="158">
        <f>AJ63-AJ59</f>
        <v>295300</v>
      </c>
      <c r="AK60" s="158">
        <f>AK63-AK59</f>
        <v>288000</v>
      </c>
      <c r="AL60" s="115"/>
    </row>
    <row r="61" spans="1:43" ht="15">
      <c r="A61" s="48" t="s">
        <v>257</v>
      </c>
      <c r="B61" s="133"/>
      <c r="C61" s="49"/>
      <c r="D61" s="49"/>
      <c r="E61" s="49"/>
      <c r="F61" s="49"/>
      <c r="G61" s="49"/>
      <c r="H61" s="49"/>
      <c r="I61" s="49"/>
      <c r="J61" s="49"/>
      <c r="K61" s="49"/>
      <c r="L61" s="49"/>
      <c r="M61" s="49"/>
      <c r="N61" s="49"/>
      <c r="O61" s="49"/>
      <c r="P61" s="49"/>
      <c r="Q61" s="49"/>
      <c r="R61" s="49"/>
      <c r="S61" s="49"/>
      <c r="T61" s="49"/>
      <c r="U61" s="49"/>
      <c r="V61" s="49"/>
      <c r="W61" s="49"/>
      <c r="X61" s="49"/>
      <c r="Y61" s="49"/>
      <c r="Z61" s="49"/>
      <c r="AA61" s="219"/>
      <c r="AB61" s="293"/>
      <c r="AC61" s="294"/>
      <c r="AD61" s="294">
        <v>2500000</v>
      </c>
      <c r="AE61" s="295"/>
      <c r="AF61" s="291"/>
      <c r="AG61" s="220"/>
      <c r="AH61" s="220"/>
      <c r="AI61" s="220"/>
      <c r="AJ61" s="246"/>
      <c r="AK61" s="246"/>
      <c r="AL61" s="179" t="s">
        <v>259</v>
      </c>
      <c r="AM61" s="179"/>
      <c r="AN61" s="179"/>
      <c r="AO61" s="179"/>
      <c r="AP61" s="51"/>
      <c r="AQ61" s="51"/>
    </row>
    <row r="62" spans="1:43" ht="15">
      <c r="A62" s="48" t="s">
        <v>258</v>
      </c>
      <c r="B62" s="133"/>
      <c r="C62" s="49"/>
      <c r="D62" s="49"/>
      <c r="E62" s="49"/>
      <c r="F62" s="49"/>
      <c r="G62" s="49"/>
      <c r="H62" s="49"/>
      <c r="I62" s="49"/>
      <c r="J62" s="49"/>
      <c r="K62" s="49"/>
      <c r="L62" s="49"/>
      <c r="M62" s="49"/>
      <c r="N62" s="49"/>
      <c r="O62" s="49"/>
      <c r="P62" s="49"/>
      <c r="Q62" s="49"/>
      <c r="R62" s="49"/>
      <c r="S62" s="49"/>
      <c r="T62" s="49"/>
      <c r="U62" s="49"/>
      <c r="V62" s="49"/>
      <c r="W62" s="49"/>
      <c r="X62" s="49"/>
      <c r="Y62" s="49"/>
      <c r="Z62" s="49"/>
      <c r="AA62" s="219"/>
      <c r="AB62" s="296"/>
      <c r="AC62" s="297"/>
      <c r="AD62" s="297"/>
      <c r="AE62" s="298">
        <v>1270200</v>
      </c>
      <c r="AF62" s="220"/>
      <c r="AG62" s="220">
        <v>1828000</v>
      </c>
      <c r="AH62" s="220">
        <v>1989000</v>
      </c>
      <c r="AI62" s="273">
        <v>2113000</v>
      </c>
      <c r="AJ62" s="263">
        <v>2382000</v>
      </c>
      <c r="AK62" s="263">
        <v>2356000</v>
      </c>
      <c r="AL62" s="179" t="s">
        <v>320</v>
      </c>
      <c r="AM62" s="179"/>
      <c r="AN62" s="179"/>
      <c r="AO62" s="179"/>
      <c r="AP62" s="51"/>
      <c r="AQ62" s="51"/>
    </row>
    <row r="63" spans="1:43" ht="15">
      <c r="A63" s="48" t="s">
        <v>55</v>
      </c>
      <c r="B63" s="133"/>
      <c r="C63" s="36">
        <v>3413900</v>
      </c>
      <c r="D63" s="49">
        <v>3502300</v>
      </c>
      <c r="E63" s="49">
        <v>3563400</v>
      </c>
      <c r="F63" s="49">
        <v>3625700</v>
      </c>
      <c r="G63" s="49">
        <v>3682800</v>
      </c>
      <c r="H63" s="49">
        <v>3730100</v>
      </c>
      <c r="I63" s="82">
        <v>3735000</v>
      </c>
      <c r="J63" s="82">
        <v>3774000</v>
      </c>
      <c r="K63" s="82">
        <v>3838000</v>
      </c>
      <c r="L63" s="82">
        <v>3910000</v>
      </c>
      <c r="M63" s="82">
        <v>3936000</v>
      </c>
      <c r="N63" s="82">
        <v>3969800</v>
      </c>
      <c r="O63" s="82">
        <v>4011100</v>
      </c>
      <c r="P63" s="82">
        <v>4061200</v>
      </c>
      <c r="Q63" s="82">
        <v>4048600</v>
      </c>
      <c r="R63" s="82">
        <v>4072900</v>
      </c>
      <c r="S63" s="82">
        <v>4102900</v>
      </c>
      <c r="T63" s="82">
        <v>4148600</v>
      </c>
      <c r="U63" s="82">
        <v>4152600</v>
      </c>
      <c r="V63" s="82">
        <v>4209500</v>
      </c>
      <c r="W63" s="82">
        <v>4272200</v>
      </c>
      <c r="X63" s="82">
        <v>4309600</v>
      </c>
      <c r="Y63" s="82">
        <v>4306400</v>
      </c>
      <c r="Z63" s="218">
        <v>4336600</v>
      </c>
      <c r="AA63" s="220">
        <v>4375700</v>
      </c>
      <c r="AB63" s="292">
        <v>4415800</v>
      </c>
      <c r="AC63" s="247">
        <v>4415500</v>
      </c>
      <c r="AD63" s="292">
        <v>4464100</v>
      </c>
      <c r="AE63" s="292">
        <v>4536600</v>
      </c>
      <c r="AF63" s="220">
        <v>4563700</v>
      </c>
      <c r="AG63" s="220">
        <v>4570300</v>
      </c>
      <c r="AH63" s="220">
        <v>4625800</v>
      </c>
      <c r="AI63" s="220">
        <v>4694900</v>
      </c>
      <c r="AJ63" s="246">
        <v>4765300</v>
      </c>
      <c r="AK63" s="246">
        <v>4808000</v>
      </c>
      <c r="AL63" s="265" t="s">
        <v>107</v>
      </c>
      <c r="AQ63" s="51"/>
    </row>
    <row r="64" spans="1:43" ht="15">
      <c r="A64" s="48" t="s">
        <v>101</v>
      </c>
      <c r="B64" s="133"/>
      <c r="C64" s="36"/>
      <c r="D64" s="49">
        <v>88400</v>
      </c>
      <c r="E64" s="49">
        <v>61100</v>
      </c>
      <c r="F64" s="49">
        <v>62300</v>
      </c>
      <c r="G64" s="49">
        <v>57100</v>
      </c>
      <c r="H64" s="49">
        <v>47300</v>
      </c>
      <c r="I64" s="49">
        <v>4900</v>
      </c>
      <c r="J64" s="49">
        <v>39000</v>
      </c>
      <c r="K64" s="49">
        <v>64000</v>
      </c>
      <c r="L64" s="49">
        <v>72000</v>
      </c>
      <c r="M64" s="49">
        <v>26000</v>
      </c>
      <c r="N64" s="49">
        <v>33800</v>
      </c>
      <c r="O64" s="49">
        <v>41300</v>
      </c>
      <c r="P64" s="49">
        <v>50100</v>
      </c>
      <c r="Q64" s="49">
        <v>-12600</v>
      </c>
      <c r="R64" s="49">
        <v>24300</v>
      </c>
      <c r="S64" s="49">
        <v>30000</v>
      </c>
      <c r="T64" s="49">
        <v>45700</v>
      </c>
      <c r="U64" s="49">
        <v>4000</v>
      </c>
      <c r="V64" s="49">
        <v>56900</v>
      </c>
      <c r="W64" s="49">
        <f aca="true" t="shared" si="29" ref="W64:AC64">W63-V63</f>
        <v>62700</v>
      </c>
      <c r="X64" s="49">
        <f t="shared" si="29"/>
        <v>37400</v>
      </c>
      <c r="Y64" s="49">
        <f t="shared" si="29"/>
        <v>-3200</v>
      </c>
      <c r="Z64" s="219">
        <f t="shared" si="29"/>
        <v>30200</v>
      </c>
      <c r="AA64" s="219">
        <f t="shared" si="29"/>
        <v>39100</v>
      </c>
      <c r="AB64" s="219">
        <f t="shared" si="29"/>
        <v>40100</v>
      </c>
      <c r="AC64" s="219">
        <f t="shared" si="29"/>
        <v>-300</v>
      </c>
      <c r="AD64" s="158">
        <f aca="true" t="shared" si="30" ref="AD64:AK64">AD63-AC63</f>
        <v>48600</v>
      </c>
      <c r="AE64" s="158">
        <f t="shared" si="30"/>
        <v>72500</v>
      </c>
      <c r="AF64" s="158">
        <f t="shared" si="30"/>
        <v>27100</v>
      </c>
      <c r="AG64" s="158">
        <f t="shared" si="30"/>
        <v>6600</v>
      </c>
      <c r="AH64" s="158">
        <f t="shared" si="30"/>
        <v>55500</v>
      </c>
      <c r="AI64" s="158">
        <f t="shared" si="30"/>
        <v>69100</v>
      </c>
      <c r="AJ64" s="158">
        <f t="shared" si="30"/>
        <v>70400</v>
      </c>
      <c r="AK64" s="158">
        <f t="shared" si="30"/>
        <v>42700</v>
      </c>
      <c r="AL64" s="51"/>
      <c r="AM64" s="51"/>
      <c r="AN64" s="51"/>
      <c r="AO64" s="51"/>
      <c r="AP64" s="51"/>
      <c r="AQ64" s="51"/>
    </row>
    <row r="65" spans="3:43" ht="15">
      <c r="C65" s="139"/>
      <c r="D65" s="139"/>
      <c r="E65" s="139"/>
      <c r="F65" s="139"/>
      <c r="G65" s="139"/>
      <c r="H65" s="139"/>
      <c r="I65" s="139"/>
      <c r="J65" s="139"/>
      <c r="K65" s="139"/>
      <c r="L65" s="139"/>
      <c r="M65" s="139"/>
      <c r="N65" s="139"/>
      <c r="O65" s="139"/>
      <c r="P65" s="139"/>
      <c r="Q65" s="139"/>
      <c r="R65" s="139"/>
      <c r="S65" s="139"/>
      <c r="T65" s="139"/>
      <c r="U65" s="139"/>
      <c r="V65" s="139"/>
      <c r="W65" s="139"/>
      <c r="X65" s="139"/>
      <c r="AJ65" s="179"/>
      <c r="AK65" s="179"/>
      <c r="AL65" s="51"/>
      <c r="AM65" s="51"/>
      <c r="AN65" s="51"/>
      <c r="AO65" s="51"/>
      <c r="AP65" s="51"/>
      <c r="AQ65" s="51"/>
    </row>
    <row r="66" spans="3:43" ht="15">
      <c r="C66" s="86"/>
      <c r="W66" s="159"/>
      <c r="X66" s="159"/>
      <c r="AJ66" s="179"/>
      <c r="AK66" s="179"/>
      <c r="AL66" s="51"/>
      <c r="AM66" s="51"/>
      <c r="AN66" s="51"/>
      <c r="AO66" s="51"/>
      <c r="AP66" s="51"/>
      <c r="AQ66" s="51"/>
    </row>
    <row r="67" spans="1:37" ht="15">
      <c r="A67" s="212" t="s">
        <v>24</v>
      </c>
      <c r="B67" s="136" t="s">
        <v>224</v>
      </c>
      <c r="C67" s="86"/>
      <c r="AJ67" s="115"/>
      <c r="AK67" s="115"/>
    </row>
    <row r="68" spans="2:37" s="66" customFormat="1" ht="15">
      <c r="B68" s="115" t="s">
        <v>249</v>
      </c>
      <c r="D68" s="140"/>
      <c r="E68" s="140"/>
      <c r="F68" s="140"/>
      <c r="G68" s="140"/>
      <c r="H68" s="140"/>
      <c r="I68" s="140"/>
      <c r="J68" s="140"/>
      <c r="K68" s="140"/>
      <c r="L68" s="140"/>
      <c r="M68" s="140"/>
      <c r="N68" s="140"/>
      <c r="O68" s="140"/>
      <c r="P68" s="140"/>
      <c r="Q68" s="140"/>
      <c r="R68" s="140"/>
      <c r="S68" s="140"/>
      <c r="T68" s="140"/>
      <c r="U68" s="140"/>
      <c r="AJ68" s="117"/>
      <c r="AK68" s="117"/>
    </row>
    <row r="69" s="66" customFormat="1" ht="15">
      <c r="B69" s="253" t="s">
        <v>252</v>
      </c>
    </row>
    <row r="70" spans="2:21" s="66" customFormat="1" ht="15">
      <c r="B70" s="118"/>
      <c r="D70" s="140"/>
      <c r="E70" s="140"/>
      <c r="F70" s="140"/>
      <c r="G70" s="140"/>
      <c r="H70" s="140"/>
      <c r="I70" s="140"/>
      <c r="J70" s="140"/>
      <c r="K70" s="140"/>
      <c r="L70" s="140"/>
      <c r="M70" s="140"/>
      <c r="N70" s="140"/>
      <c r="O70" s="140"/>
      <c r="P70" s="140"/>
      <c r="Q70" s="140"/>
      <c r="R70" s="140"/>
      <c r="S70" s="140"/>
      <c r="T70" s="140"/>
      <c r="U70" s="140"/>
    </row>
    <row r="71" spans="2:21" s="66" customFormat="1" ht="15">
      <c r="B71" s="118"/>
      <c r="D71" s="140"/>
      <c r="E71" s="140"/>
      <c r="F71" s="140"/>
      <c r="G71" s="140"/>
      <c r="H71" s="140"/>
      <c r="I71" s="140"/>
      <c r="J71" s="140"/>
      <c r="K71" s="140"/>
      <c r="L71" s="140"/>
      <c r="M71" s="140"/>
      <c r="N71" s="140"/>
      <c r="O71" s="140"/>
      <c r="P71" s="140"/>
      <c r="Q71" s="140"/>
      <c r="R71" s="140"/>
      <c r="S71" s="140"/>
      <c r="T71" s="140"/>
      <c r="U71" s="140"/>
    </row>
    <row r="72" spans="2:21" s="66" customFormat="1" ht="15">
      <c r="B72" s="118"/>
      <c r="D72" s="140"/>
      <c r="E72" s="140"/>
      <c r="F72" s="140"/>
      <c r="G72" s="140"/>
      <c r="H72" s="140"/>
      <c r="I72" s="140"/>
      <c r="J72" s="140"/>
      <c r="K72" s="140"/>
      <c r="L72" s="140"/>
      <c r="M72" s="140"/>
      <c r="N72" s="140"/>
      <c r="O72" s="140"/>
      <c r="P72" s="140"/>
      <c r="Q72" s="140"/>
      <c r="R72" s="140"/>
      <c r="S72" s="140"/>
      <c r="T72" s="140"/>
      <c r="U72" s="140"/>
    </row>
    <row r="73" spans="2:21" s="66" customFormat="1" ht="15">
      <c r="B73" s="118"/>
      <c r="D73" s="140"/>
      <c r="E73" s="140"/>
      <c r="F73" s="140"/>
      <c r="G73" s="140"/>
      <c r="H73" s="140"/>
      <c r="I73" s="140"/>
      <c r="J73" s="140"/>
      <c r="K73" s="140"/>
      <c r="L73" s="140"/>
      <c r="M73" s="140"/>
      <c r="N73" s="140"/>
      <c r="O73" s="140"/>
      <c r="P73" s="140"/>
      <c r="Q73" s="140"/>
      <c r="R73" s="140"/>
      <c r="S73" s="140"/>
      <c r="T73" s="140"/>
      <c r="U73" s="140"/>
    </row>
    <row r="74" spans="2:21" s="66" customFormat="1" ht="15">
      <c r="B74" s="118"/>
      <c r="D74" s="140"/>
      <c r="E74" s="140"/>
      <c r="F74" s="140"/>
      <c r="G74" s="140"/>
      <c r="H74" s="140"/>
      <c r="I74" s="140"/>
      <c r="J74" s="140"/>
      <c r="K74" s="140"/>
      <c r="L74" s="140"/>
      <c r="M74" s="140"/>
      <c r="N74" s="140"/>
      <c r="O74" s="140"/>
      <c r="P74" s="140"/>
      <c r="Q74" s="140"/>
      <c r="R74" s="140"/>
      <c r="S74" s="140"/>
      <c r="T74" s="140"/>
      <c r="U74" s="140"/>
    </row>
    <row r="75" spans="2:21" s="66" customFormat="1" ht="15">
      <c r="B75" s="118"/>
      <c r="D75" s="140"/>
      <c r="E75" s="140"/>
      <c r="F75" s="140"/>
      <c r="G75" s="140"/>
      <c r="H75" s="140"/>
      <c r="I75" s="140"/>
      <c r="J75" s="140"/>
      <c r="K75" s="140"/>
      <c r="L75" s="140"/>
      <c r="M75" s="140"/>
      <c r="N75" s="140"/>
      <c r="O75" s="140"/>
      <c r="P75" s="140"/>
      <c r="Q75" s="140"/>
      <c r="R75" s="140"/>
      <c r="S75" s="140"/>
      <c r="T75" s="140"/>
      <c r="U75" s="140"/>
    </row>
    <row r="76" spans="2:21" s="66" customFormat="1" ht="15">
      <c r="B76" s="118"/>
      <c r="D76" s="140"/>
      <c r="E76" s="140"/>
      <c r="F76" s="140"/>
      <c r="G76" s="140"/>
      <c r="H76" s="140"/>
      <c r="I76" s="140"/>
      <c r="J76" s="140"/>
      <c r="K76" s="140"/>
      <c r="L76" s="140"/>
      <c r="M76" s="140"/>
      <c r="N76" s="140"/>
      <c r="O76" s="140"/>
      <c r="P76" s="140"/>
      <c r="Q76" s="140"/>
      <c r="R76" s="140"/>
      <c r="S76" s="140"/>
      <c r="T76" s="140"/>
      <c r="U76" s="140"/>
    </row>
    <row r="77" spans="4:21" ht="15">
      <c r="D77" s="141"/>
      <c r="E77" s="141"/>
      <c r="F77" s="141"/>
      <c r="G77" s="141"/>
      <c r="H77" s="141"/>
      <c r="I77" s="141"/>
      <c r="J77" s="141"/>
      <c r="K77" s="141"/>
      <c r="L77" s="141"/>
      <c r="M77" s="141"/>
      <c r="N77" s="141"/>
      <c r="O77" s="141"/>
      <c r="P77" s="141"/>
      <c r="Q77" s="141"/>
      <c r="R77" s="141"/>
      <c r="S77" s="141"/>
      <c r="T77" s="141"/>
      <c r="U77" s="141"/>
    </row>
    <row r="78" spans="4:21" ht="15">
      <c r="D78" s="141"/>
      <c r="E78" s="141"/>
      <c r="F78" s="141"/>
      <c r="G78" s="141"/>
      <c r="H78" s="141"/>
      <c r="I78" s="141"/>
      <c r="J78" s="141"/>
      <c r="K78" s="141"/>
      <c r="L78" s="141"/>
      <c r="M78" s="141"/>
      <c r="N78" s="141"/>
      <c r="O78" s="141"/>
      <c r="P78" s="141"/>
      <c r="Q78" s="141"/>
      <c r="R78" s="141"/>
      <c r="S78" s="141"/>
      <c r="T78" s="141"/>
      <c r="U78" s="141"/>
    </row>
    <row r="79" spans="4:21" ht="15">
      <c r="D79" s="141"/>
      <c r="E79" s="141"/>
      <c r="F79" s="141"/>
      <c r="G79" s="141"/>
      <c r="H79" s="141"/>
      <c r="I79" s="141"/>
      <c r="J79" s="141"/>
      <c r="K79" s="141"/>
      <c r="L79" s="141"/>
      <c r="M79" s="141"/>
      <c r="N79" s="141"/>
      <c r="O79" s="141"/>
      <c r="P79" s="141"/>
      <c r="Q79" s="141"/>
      <c r="R79" s="141"/>
      <c r="S79" s="141"/>
      <c r="T79" s="141"/>
      <c r="U79" s="141"/>
    </row>
    <row r="80" spans="4:21" ht="15">
      <c r="D80" s="141"/>
      <c r="E80" s="141"/>
      <c r="F80" s="141"/>
      <c r="G80" s="141"/>
      <c r="H80" s="141"/>
      <c r="I80" s="141"/>
      <c r="J80" s="141"/>
      <c r="K80" s="141"/>
      <c r="L80" s="141"/>
      <c r="M80" s="141"/>
      <c r="N80" s="141"/>
      <c r="O80" s="141"/>
      <c r="P80" s="141"/>
      <c r="Q80" s="141"/>
      <c r="R80" s="141"/>
      <c r="S80" s="141"/>
      <c r="T80" s="141"/>
      <c r="U80" s="141"/>
    </row>
    <row r="81" spans="4:21" ht="15">
      <c r="D81" s="141"/>
      <c r="E81" s="141"/>
      <c r="F81" s="141"/>
      <c r="G81" s="141"/>
      <c r="H81" s="141"/>
      <c r="I81" s="141"/>
      <c r="J81" s="141"/>
      <c r="K81" s="141"/>
      <c r="L81" s="141"/>
      <c r="M81" s="141"/>
      <c r="N81" s="141"/>
      <c r="O81" s="141"/>
      <c r="P81" s="141"/>
      <c r="Q81" s="141"/>
      <c r="R81" s="141"/>
      <c r="S81" s="141"/>
      <c r="T81" s="141"/>
      <c r="U81" s="141"/>
    </row>
    <row r="82" spans="4:21" ht="15">
      <c r="D82" s="141"/>
      <c r="E82" s="141"/>
      <c r="F82" s="141"/>
      <c r="G82" s="141"/>
      <c r="H82" s="141"/>
      <c r="I82" s="141"/>
      <c r="J82" s="141"/>
      <c r="K82" s="141"/>
      <c r="L82" s="141"/>
      <c r="M82" s="141"/>
      <c r="N82" s="141"/>
      <c r="O82" s="141"/>
      <c r="P82" s="141"/>
      <c r="Q82" s="141"/>
      <c r="R82" s="141"/>
      <c r="S82" s="141"/>
      <c r="T82" s="141"/>
      <c r="U82" s="141"/>
    </row>
    <row r="83" spans="4:21" ht="15">
      <c r="D83" s="141"/>
      <c r="E83" s="141"/>
      <c r="F83" s="141"/>
      <c r="G83" s="141"/>
      <c r="H83" s="141"/>
      <c r="I83" s="141"/>
      <c r="J83" s="141"/>
      <c r="K83" s="141"/>
      <c r="L83" s="141"/>
      <c r="M83" s="141"/>
      <c r="N83" s="141"/>
      <c r="O83" s="141"/>
      <c r="P83" s="141"/>
      <c r="Q83" s="141"/>
      <c r="R83" s="141"/>
      <c r="S83" s="141"/>
      <c r="T83" s="141"/>
      <c r="U83" s="141"/>
    </row>
    <row r="84" spans="2:21" ht="15">
      <c r="B84" s="85"/>
      <c r="D84" s="141"/>
      <c r="E84" s="141"/>
      <c r="F84" s="141"/>
      <c r="G84" s="141"/>
      <c r="H84" s="141"/>
      <c r="I84" s="141"/>
      <c r="J84" s="141"/>
      <c r="K84" s="141"/>
      <c r="L84" s="141"/>
      <c r="M84" s="141"/>
      <c r="N84" s="141"/>
      <c r="O84" s="141"/>
      <c r="P84" s="141"/>
      <c r="Q84" s="141"/>
      <c r="R84" s="141"/>
      <c r="S84" s="141"/>
      <c r="T84" s="141"/>
      <c r="U84" s="141"/>
    </row>
    <row r="85" spans="2:21" ht="9.75" customHeight="1">
      <c r="B85" s="85"/>
      <c r="D85" s="141"/>
      <c r="E85" s="141"/>
      <c r="F85" s="141"/>
      <c r="G85" s="141"/>
      <c r="H85" s="141"/>
      <c r="I85" s="141"/>
      <c r="J85" s="141"/>
      <c r="K85" s="141"/>
      <c r="L85" s="141"/>
      <c r="M85" s="141"/>
      <c r="N85" s="141"/>
      <c r="O85" s="141"/>
      <c r="P85" s="141"/>
      <c r="Q85" s="141"/>
      <c r="R85" s="141"/>
      <c r="S85" s="141"/>
      <c r="T85" s="141"/>
      <c r="U85" s="141"/>
    </row>
    <row r="86" spans="2:21" ht="15">
      <c r="B86" s="85"/>
      <c r="D86" s="141"/>
      <c r="E86" s="141"/>
      <c r="F86" s="141"/>
      <c r="G86" s="141"/>
      <c r="H86" s="141"/>
      <c r="I86" s="141"/>
      <c r="J86" s="141"/>
      <c r="K86" s="141"/>
      <c r="L86" s="141"/>
      <c r="M86" s="141"/>
      <c r="N86" s="141"/>
      <c r="O86" s="141"/>
      <c r="P86" s="141"/>
      <c r="Q86" s="141"/>
      <c r="R86" s="141"/>
      <c r="S86" s="141"/>
      <c r="T86" s="141"/>
      <c r="U86" s="141"/>
    </row>
    <row r="87" spans="2:21" ht="15">
      <c r="B87" s="85"/>
      <c r="D87" s="141"/>
      <c r="E87" s="141"/>
      <c r="F87" s="141"/>
      <c r="G87" s="141"/>
      <c r="H87" s="141"/>
      <c r="I87" s="141"/>
      <c r="J87" s="141"/>
      <c r="K87" s="141"/>
      <c r="L87" s="141"/>
      <c r="M87" s="141"/>
      <c r="N87" s="141"/>
      <c r="O87" s="141"/>
      <c r="P87" s="141"/>
      <c r="Q87" s="141"/>
      <c r="R87" s="141"/>
      <c r="S87" s="141"/>
      <c r="T87" s="141"/>
      <c r="U87" s="141"/>
    </row>
    <row r="88" spans="2:21" ht="15">
      <c r="B88" s="85"/>
      <c r="D88" s="141"/>
      <c r="E88" s="141"/>
      <c r="F88" s="141"/>
      <c r="G88" s="141"/>
      <c r="H88" s="141"/>
      <c r="I88" s="141"/>
      <c r="J88" s="141"/>
      <c r="K88" s="141"/>
      <c r="L88" s="141"/>
      <c r="M88" s="141"/>
      <c r="N88" s="141"/>
      <c r="O88" s="141"/>
      <c r="P88" s="141"/>
      <c r="Q88" s="141"/>
      <c r="R88" s="141"/>
      <c r="S88" s="141"/>
      <c r="T88" s="141"/>
      <c r="U88" s="141"/>
    </row>
    <row r="89" spans="2:21" ht="15">
      <c r="B89" s="85"/>
      <c r="D89" s="141"/>
      <c r="E89" s="141"/>
      <c r="F89" s="141"/>
      <c r="G89" s="141"/>
      <c r="H89" s="141"/>
      <c r="I89" s="141"/>
      <c r="J89" s="141"/>
      <c r="K89" s="141"/>
      <c r="L89" s="141"/>
      <c r="M89" s="141"/>
      <c r="N89" s="141"/>
      <c r="O89" s="141"/>
      <c r="P89" s="141"/>
      <c r="Q89" s="141"/>
      <c r="R89" s="141"/>
      <c r="S89" s="141"/>
      <c r="T89" s="141"/>
      <c r="U89" s="141"/>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2:AJ41"/>
  <sheetViews>
    <sheetView zoomScale="80" zoomScaleNormal="80" zoomScalePageLayoutView="0" workbookViewId="0" topLeftCell="A1">
      <pane xSplit="1" topLeftCell="K1" activePane="topRight" state="frozen"/>
      <selection pane="topLeft" activeCell="A2" sqref="A2"/>
      <selection pane="topRight" activeCell="S36" sqref="S36"/>
    </sheetView>
  </sheetViews>
  <sheetFormatPr defaultColWidth="9.140625" defaultRowHeight="12.75"/>
  <cols>
    <col min="1" max="1" width="22.8515625" style="85" customWidth="1"/>
    <col min="2" max="2" width="23.57421875" style="85" bestFit="1" customWidth="1"/>
    <col min="3" max="3" width="13.00390625" style="85" customWidth="1"/>
    <col min="4" max="4" width="12.7109375" style="85" customWidth="1"/>
    <col min="5" max="5" width="11.00390625" style="85" customWidth="1"/>
    <col min="6" max="7" width="12.28125" style="85" customWidth="1"/>
    <col min="8" max="8" width="11.28125" style="85" customWidth="1"/>
    <col min="9" max="9" width="12.421875" style="85" customWidth="1"/>
    <col min="10" max="10" width="13.421875" style="85" customWidth="1"/>
    <col min="11" max="14" width="12.8515625" style="85" customWidth="1"/>
    <col min="15" max="15" width="13.8515625" style="85" bestFit="1" customWidth="1"/>
    <col min="16" max="19" width="13.140625" style="85" customWidth="1"/>
    <col min="20" max="20" width="12.7109375" style="85" customWidth="1"/>
    <col min="21" max="22" width="11.28125" style="85" customWidth="1"/>
    <col min="23" max="23" width="13.28125" style="85" customWidth="1"/>
    <col min="24" max="16384" width="9.140625" style="85" customWidth="1"/>
  </cols>
  <sheetData>
    <row r="2" spans="1:22" ht="31.5">
      <c r="A2" s="90" t="s">
        <v>303</v>
      </c>
      <c r="B2" s="114"/>
      <c r="C2" s="91"/>
      <c r="D2" s="114"/>
      <c r="E2" s="91"/>
      <c r="F2" s="114"/>
      <c r="G2" s="114"/>
      <c r="H2" s="114"/>
      <c r="I2" s="114"/>
      <c r="J2" s="114"/>
      <c r="K2" s="114"/>
      <c r="L2" s="114"/>
      <c r="M2" s="114"/>
      <c r="N2" s="114"/>
      <c r="O2" s="114"/>
      <c r="P2" s="114"/>
      <c r="Q2" s="114"/>
      <c r="R2" s="114"/>
      <c r="S2" s="114"/>
      <c r="T2" s="114"/>
      <c r="U2" s="114"/>
      <c r="V2" s="114"/>
    </row>
    <row r="3" spans="1:5" ht="15">
      <c r="A3" s="66"/>
      <c r="C3" s="66"/>
      <c r="E3" s="66"/>
    </row>
    <row r="4" spans="1:15" ht="15">
      <c r="A4" s="66" t="s">
        <v>12</v>
      </c>
      <c r="B4" s="119">
        <v>42551</v>
      </c>
      <c r="C4" s="66"/>
      <c r="D4" s="66"/>
      <c r="E4" s="66"/>
      <c r="F4" s="119"/>
      <c r="G4" s="119"/>
      <c r="O4" s="130"/>
    </row>
    <row r="5" spans="1:7" ht="15">
      <c r="A5" s="66" t="s">
        <v>13</v>
      </c>
      <c r="B5" s="251">
        <v>42593</v>
      </c>
      <c r="C5" s="66"/>
      <c r="D5" s="66"/>
      <c r="E5" s="66"/>
      <c r="F5" s="119"/>
      <c r="G5" s="119"/>
    </row>
    <row r="6" spans="1:7" ht="15">
      <c r="A6" s="66"/>
      <c r="C6" s="66"/>
      <c r="D6" s="66"/>
      <c r="E6" s="66"/>
      <c r="F6" s="66"/>
      <c r="G6" s="66"/>
    </row>
    <row r="7" spans="1:7" ht="15">
      <c r="A7" s="65"/>
      <c r="B7" s="65"/>
      <c r="C7" s="145"/>
      <c r="D7" s="145"/>
      <c r="E7" s="145"/>
      <c r="F7" s="145"/>
      <c r="G7" s="145"/>
    </row>
    <row r="8" spans="1:23" ht="33" customHeight="1">
      <c r="A8" s="33" t="s">
        <v>14</v>
      </c>
      <c r="B8" s="34" t="s">
        <v>15</v>
      </c>
      <c r="C8" s="34" t="s">
        <v>128</v>
      </c>
      <c r="D8" s="34" t="s">
        <v>148</v>
      </c>
      <c r="E8" s="33" t="s">
        <v>153</v>
      </c>
      <c r="F8" s="33" t="s">
        <v>176</v>
      </c>
      <c r="G8" s="33" t="s">
        <v>180</v>
      </c>
      <c r="H8" s="33" t="s">
        <v>204</v>
      </c>
      <c r="I8" s="33" t="s">
        <v>209</v>
      </c>
      <c r="J8" s="33" t="s">
        <v>212</v>
      </c>
      <c r="K8" s="33" t="s">
        <v>227</v>
      </c>
      <c r="L8" s="213" t="s">
        <v>238</v>
      </c>
      <c r="M8" s="33" t="s">
        <v>242</v>
      </c>
      <c r="N8" s="213" t="s">
        <v>246</v>
      </c>
      <c r="O8" s="213" t="s">
        <v>250</v>
      </c>
      <c r="P8" s="213" t="s">
        <v>253</v>
      </c>
      <c r="Q8" s="213" t="s">
        <v>260</v>
      </c>
      <c r="R8" s="213" t="s">
        <v>263</v>
      </c>
      <c r="S8" s="213" t="s">
        <v>264</v>
      </c>
      <c r="T8" s="213" t="s">
        <v>278</v>
      </c>
      <c r="U8" s="213" t="s">
        <v>282</v>
      </c>
      <c r="V8" s="213" t="s">
        <v>299</v>
      </c>
      <c r="W8" s="85" t="s">
        <v>274</v>
      </c>
    </row>
    <row r="9" spans="1:22" ht="15">
      <c r="A9" s="146" t="s">
        <v>26</v>
      </c>
      <c r="B9" s="48" t="s">
        <v>321</v>
      </c>
      <c r="C9" s="36">
        <v>98000</v>
      </c>
      <c r="D9" s="49">
        <v>99000</v>
      </c>
      <c r="E9" s="49">
        <v>100000</v>
      </c>
      <c r="F9" s="147">
        <v>100500</v>
      </c>
      <c r="G9" s="147">
        <v>101000</v>
      </c>
      <c r="H9" s="174">
        <v>101000</v>
      </c>
      <c r="I9" s="196">
        <v>101000</v>
      </c>
      <c r="J9" s="232">
        <v>101000</v>
      </c>
      <c r="K9" s="209">
        <v>101000</v>
      </c>
      <c r="L9" s="230">
        <v>110000</v>
      </c>
      <c r="M9" s="241">
        <v>110000</v>
      </c>
      <c r="N9" s="166">
        <v>110000</v>
      </c>
      <c r="O9" s="166">
        <v>110000</v>
      </c>
      <c r="P9" s="158">
        <v>110000</v>
      </c>
      <c r="Q9" s="269">
        <v>110000</v>
      </c>
      <c r="R9" s="269">
        <v>110000</v>
      </c>
      <c r="S9" s="267">
        <v>110000</v>
      </c>
      <c r="T9" s="274">
        <v>110000</v>
      </c>
      <c r="U9" s="274">
        <v>110000</v>
      </c>
      <c r="V9" s="274">
        <v>110000</v>
      </c>
    </row>
    <row r="10" spans="1:23" ht="15">
      <c r="A10" s="146" t="s">
        <v>26</v>
      </c>
      <c r="B10" s="48" t="s">
        <v>28</v>
      </c>
      <c r="C10" s="148">
        <v>102000</v>
      </c>
      <c r="D10" s="49">
        <v>104000</v>
      </c>
      <c r="E10" s="49">
        <v>103200</v>
      </c>
      <c r="F10" s="147">
        <v>102700</v>
      </c>
      <c r="G10" s="147">
        <v>104900</v>
      </c>
      <c r="H10" s="189">
        <v>112600</v>
      </c>
      <c r="I10" s="197">
        <v>107900</v>
      </c>
      <c r="J10" s="207">
        <v>115700</v>
      </c>
      <c r="K10" s="209">
        <v>107100</v>
      </c>
      <c r="L10" s="199">
        <v>107900</v>
      </c>
      <c r="M10" s="240">
        <v>105300</v>
      </c>
      <c r="N10" s="166">
        <v>104500</v>
      </c>
      <c r="O10" s="166">
        <v>104900</v>
      </c>
      <c r="P10" s="158">
        <v>104900</v>
      </c>
      <c r="Q10" s="274">
        <v>102500</v>
      </c>
      <c r="R10" s="274">
        <v>99400</v>
      </c>
      <c r="S10" s="274">
        <v>99400</v>
      </c>
      <c r="T10" s="267">
        <v>100500</v>
      </c>
      <c r="U10" s="267">
        <v>100500</v>
      </c>
      <c r="V10" s="274">
        <v>100500</v>
      </c>
      <c r="W10" s="150"/>
    </row>
    <row r="11" spans="1:23" ht="15">
      <c r="A11" s="146" t="s">
        <v>36</v>
      </c>
      <c r="B11" s="146" t="s">
        <v>36</v>
      </c>
      <c r="C11" s="148">
        <v>140000</v>
      </c>
      <c r="D11" s="49">
        <v>142000</v>
      </c>
      <c r="E11" s="49">
        <v>140900</v>
      </c>
      <c r="F11" s="147">
        <v>140300</v>
      </c>
      <c r="G11" s="147">
        <v>143300</v>
      </c>
      <c r="H11" s="189">
        <v>153900</v>
      </c>
      <c r="I11" s="198">
        <v>147400</v>
      </c>
      <c r="J11" s="208">
        <v>158100</v>
      </c>
      <c r="K11" s="209">
        <v>146400</v>
      </c>
      <c r="L11" s="199">
        <v>147400</v>
      </c>
      <c r="M11" s="166">
        <v>143800</v>
      </c>
      <c r="N11" s="166">
        <v>142700</v>
      </c>
      <c r="O11" s="166">
        <v>143300</v>
      </c>
      <c r="P11" s="158">
        <v>75000</v>
      </c>
      <c r="Q11" s="275">
        <v>75000</v>
      </c>
      <c r="R11" s="275">
        <v>75000</v>
      </c>
      <c r="S11" s="267">
        <v>0</v>
      </c>
      <c r="T11" s="274">
        <v>0</v>
      </c>
      <c r="U11" s="274">
        <v>0</v>
      </c>
      <c r="V11" s="274">
        <v>0</v>
      </c>
      <c r="W11" s="85" t="s">
        <v>267</v>
      </c>
    </row>
    <row r="12" spans="1:23" ht="15">
      <c r="A12" s="146" t="s">
        <v>132</v>
      </c>
      <c r="B12" s="146" t="s">
        <v>132</v>
      </c>
      <c r="C12" s="148">
        <v>80000</v>
      </c>
      <c r="D12" s="49">
        <v>81000</v>
      </c>
      <c r="E12" s="49">
        <v>80600</v>
      </c>
      <c r="F12" s="147">
        <v>80200</v>
      </c>
      <c r="G12" s="147">
        <v>81900</v>
      </c>
      <c r="H12" s="189">
        <v>88000</v>
      </c>
      <c r="I12" s="199">
        <v>84300</v>
      </c>
      <c r="J12" s="209">
        <v>90400</v>
      </c>
      <c r="K12" s="209">
        <v>84100</v>
      </c>
      <c r="L12" s="199">
        <v>103000</v>
      </c>
      <c r="M12" s="242">
        <v>103000</v>
      </c>
      <c r="N12" s="166">
        <v>103000</v>
      </c>
      <c r="O12" s="166">
        <v>103000</v>
      </c>
      <c r="P12" s="158">
        <v>103000</v>
      </c>
      <c r="Q12" s="276">
        <v>103000</v>
      </c>
      <c r="R12" s="276">
        <v>103000</v>
      </c>
      <c r="S12" s="276">
        <v>103000</v>
      </c>
      <c r="T12" s="274">
        <v>103000</v>
      </c>
      <c r="U12" s="274">
        <v>184261</v>
      </c>
      <c r="V12" s="274">
        <v>184261</v>
      </c>
      <c r="W12" s="85" t="s">
        <v>293</v>
      </c>
    </row>
    <row r="13" spans="1:26" ht="15">
      <c r="A13" s="146" t="s">
        <v>235</v>
      </c>
      <c r="B13" s="146" t="s">
        <v>288</v>
      </c>
      <c r="C13" s="148">
        <v>60000</v>
      </c>
      <c r="D13" s="49">
        <v>61000</v>
      </c>
      <c r="E13" s="49">
        <v>60500</v>
      </c>
      <c r="F13" s="147">
        <v>60200</v>
      </c>
      <c r="G13" s="147">
        <v>61500</v>
      </c>
      <c r="H13" s="189">
        <v>66000</v>
      </c>
      <c r="I13" s="200">
        <v>63200</v>
      </c>
      <c r="J13" s="210">
        <v>67800</v>
      </c>
      <c r="K13" s="209">
        <v>60000</v>
      </c>
      <c r="L13" s="199">
        <v>59000</v>
      </c>
      <c r="M13" s="166">
        <v>59000</v>
      </c>
      <c r="N13" s="166">
        <v>59000</v>
      </c>
      <c r="O13" s="166">
        <v>62000</v>
      </c>
      <c r="P13" s="158">
        <v>64000</v>
      </c>
      <c r="Q13" s="266">
        <v>66000</v>
      </c>
      <c r="R13" s="266">
        <v>70000</v>
      </c>
      <c r="S13" s="267">
        <v>75000</v>
      </c>
      <c r="T13" s="274">
        <v>89000</v>
      </c>
      <c r="U13" s="274">
        <v>109000</v>
      </c>
      <c r="V13" s="274">
        <v>137000</v>
      </c>
      <c r="W13" s="115" t="s">
        <v>322</v>
      </c>
      <c r="X13" s="115"/>
      <c r="Z13" s="115"/>
    </row>
    <row r="14" spans="1:22" ht="15">
      <c r="A14" s="146" t="s">
        <v>133</v>
      </c>
      <c r="B14" s="146" t="s">
        <v>133</v>
      </c>
      <c r="C14" s="148">
        <v>60000</v>
      </c>
      <c r="D14" s="49">
        <v>61000</v>
      </c>
      <c r="E14" s="49">
        <v>60500</v>
      </c>
      <c r="F14" s="147">
        <v>60200</v>
      </c>
      <c r="G14" s="147">
        <v>61500</v>
      </c>
      <c r="H14" s="189">
        <v>66000</v>
      </c>
      <c r="I14" s="200">
        <v>63200</v>
      </c>
      <c r="J14" s="210">
        <v>67800</v>
      </c>
      <c r="K14" s="209">
        <v>86000</v>
      </c>
      <c r="L14" s="199">
        <v>86000</v>
      </c>
      <c r="M14" s="166">
        <v>83800</v>
      </c>
      <c r="N14" s="166">
        <v>83200</v>
      </c>
      <c r="O14" s="166">
        <v>83600</v>
      </c>
      <c r="P14" s="158">
        <v>83600</v>
      </c>
      <c r="Q14" s="274">
        <v>81700</v>
      </c>
      <c r="R14" s="274">
        <v>79300</v>
      </c>
      <c r="S14" s="274">
        <v>79300</v>
      </c>
      <c r="T14" s="267">
        <v>80200</v>
      </c>
      <c r="U14" s="274">
        <v>104000</v>
      </c>
      <c r="V14" s="274">
        <v>104000</v>
      </c>
    </row>
    <row r="15" spans="1:22" ht="15">
      <c r="A15" s="146" t="s">
        <v>134</v>
      </c>
      <c r="B15" s="146" t="s">
        <v>135</v>
      </c>
      <c r="C15" s="49">
        <v>50000</v>
      </c>
      <c r="D15" s="49">
        <v>51000</v>
      </c>
      <c r="E15" s="49">
        <v>50600</v>
      </c>
      <c r="F15" s="147">
        <v>50400</v>
      </c>
      <c r="G15" s="147">
        <v>51500</v>
      </c>
      <c r="H15" s="189">
        <v>55400</v>
      </c>
      <c r="I15" s="200">
        <v>53000</v>
      </c>
      <c r="J15" s="210">
        <v>56900</v>
      </c>
      <c r="K15" s="209">
        <v>53000</v>
      </c>
      <c r="L15" s="199">
        <v>53400</v>
      </c>
      <c r="M15" s="166">
        <v>52100</v>
      </c>
      <c r="N15" s="166">
        <v>51700</v>
      </c>
      <c r="O15" s="166">
        <v>52900</v>
      </c>
      <c r="P15" s="158">
        <v>52900</v>
      </c>
      <c r="Q15" s="274">
        <v>51700</v>
      </c>
      <c r="R15" s="267">
        <v>50200</v>
      </c>
      <c r="S15" s="267">
        <v>50200</v>
      </c>
      <c r="T15" s="267">
        <v>50800</v>
      </c>
      <c r="U15" s="267">
        <v>50800</v>
      </c>
      <c r="V15" s="267">
        <v>50800</v>
      </c>
    </row>
    <row r="16" spans="1:24" ht="15">
      <c r="A16" s="146" t="s">
        <v>134</v>
      </c>
      <c r="B16" s="146" t="s">
        <v>134</v>
      </c>
      <c r="C16" s="49">
        <v>10000</v>
      </c>
      <c r="D16" s="49">
        <v>10000</v>
      </c>
      <c r="E16" s="49">
        <v>9900</v>
      </c>
      <c r="F16" s="147">
        <v>9800</v>
      </c>
      <c r="G16" s="147">
        <v>10000</v>
      </c>
      <c r="H16" s="189">
        <v>10700</v>
      </c>
      <c r="I16" s="200">
        <v>10200</v>
      </c>
      <c r="J16" s="210">
        <v>11000</v>
      </c>
      <c r="K16" s="209">
        <v>10200</v>
      </c>
      <c r="L16" s="199">
        <v>10300</v>
      </c>
      <c r="M16" s="166">
        <v>10000</v>
      </c>
      <c r="N16" s="166">
        <v>9900</v>
      </c>
      <c r="O16" s="166">
        <v>10000</v>
      </c>
      <c r="P16" s="158">
        <v>10000</v>
      </c>
      <c r="Q16" s="267">
        <v>9800</v>
      </c>
      <c r="R16" s="267">
        <v>9500</v>
      </c>
      <c r="S16" s="267">
        <v>9500</v>
      </c>
      <c r="T16" s="267">
        <v>9600</v>
      </c>
      <c r="U16" s="267">
        <v>9600</v>
      </c>
      <c r="V16" s="267">
        <v>9600</v>
      </c>
      <c r="W16" s="150"/>
      <c r="X16" s="115"/>
    </row>
    <row r="17" spans="1:23" ht="15">
      <c r="A17" s="48" t="s">
        <v>136</v>
      </c>
      <c r="B17" s="48" t="s">
        <v>137</v>
      </c>
      <c r="C17" s="49">
        <v>50000</v>
      </c>
      <c r="D17" s="49">
        <v>51000</v>
      </c>
      <c r="E17" s="49">
        <v>50500</v>
      </c>
      <c r="F17" s="147">
        <v>50300</v>
      </c>
      <c r="G17" s="147">
        <v>51400</v>
      </c>
      <c r="H17" s="189">
        <v>55200</v>
      </c>
      <c r="I17" s="200">
        <v>52900</v>
      </c>
      <c r="J17" s="210">
        <v>56700</v>
      </c>
      <c r="K17" s="209">
        <v>52500</v>
      </c>
      <c r="L17" s="199">
        <v>52900</v>
      </c>
      <c r="M17" s="166">
        <v>51600</v>
      </c>
      <c r="N17" s="166">
        <v>51200</v>
      </c>
      <c r="O17" s="166">
        <v>51400</v>
      </c>
      <c r="P17" s="158">
        <v>51400</v>
      </c>
      <c r="Q17" s="267">
        <v>50200</v>
      </c>
      <c r="R17" s="267">
        <v>48700</v>
      </c>
      <c r="S17" s="267">
        <v>48700</v>
      </c>
      <c r="T17" s="267">
        <v>49300</v>
      </c>
      <c r="U17" s="267">
        <v>49300</v>
      </c>
      <c r="V17" s="267">
        <v>49300</v>
      </c>
      <c r="W17" s="150"/>
    </row>
    <row r="18" spans="1:23" ht="15">
      <c r="A18" s="48" t="s">
        <v>138</v>
      </c>
      <c r="B18" s="48" t="s">
        <v>139</v>
      </c>
      <c r="C18" s="49">
        <v>40000</v>
      </c>
      <c r="D18" s="49">
        <v>41000</v>
      </c>
      <c r="E18" s="49">
        <v>40600</v>
      </c>
      <c r="F18" s="147">
        <v>40400</v>
      </c>
      <c r="G18" s="147">
        <v>41300</v>
      </c>
      <c r="H18" s="189">
        <v>44300</v>
      </c>
      <c r="I18" s="201">
        <v>42500</v>
      </c>
      <c r="J18" s="211">
        <v>45600</v>
      </c>
      <c r="K18" s="209">
        <v>42200</v>
      </c>
      <c r="L18" s="199">
        <v>42500</v>
      </c>
      <c r="M18" s="166">
        <v>41500</v>
      </c>
      <c r="N18" s="166">
        <v>41100</v>
      </c>
      <c r="O18" s="166">
        <v>41300</v>
      </c>
      <c r="P18" s="158">
        <v>41300</v>
      </c>
      <c r="Q18" s="267">
        <v>40400</v>
      </c>
      <c r="R18" s="267">
        <v>39200</v>
      </c>
      <c r="S18" s="267">
        <v>39200</v>
      </c>
      <c r="T18" s="267">
        <v>39700</v>
      </c>
      <c r="U18" s="267">
        <v>39700</v>
      </c>
      <c r="V18" s="267">
        <v>39700</v>
      </c>
      <c r="W18" s="150"/>
    </row>
    <row r="19" spans="1:23" ht="15">
      <c r="A19" s="48" t="s">
        <v>241</v>
      </c>
      <c r="B19" s="48" t="s">
        <v>237</v>
      </c>
      <c r="C19" s="49">
        <v>40000</v>
      </c>
      <c r="D19" s="49">
        <v>41000</v>
      </c>
      <c r="E19" s="49">
        <v>40600</v>
      </c>
      <c r="F19" s="147">
        <v>40400</v>
      </c>
      <c r="G19" s="147">
        <v>41300</v>
      </c>
      <c r="H19" s="189">
        <v>44300</v>
      </c>
      <c r="I19" s="164">
        <v>42500</v>
      </c>
      <c r="J19" s="231">
        <v>45600</v>
      </c>
      <c r="K19" s="209"/>
      <c r="L19" s="199"/>
      <c r="M19" s="166"/>
      <c r="N19" s="166"/>
      <c r="O19" s="166"/>
      <c r="P19" s="158"/>
      <c r="Q19" s="267"/>
      <c r="R19" s="267"/>
      <c r="S19" s="267"/>
      <c r="T19" s="267"/>
      <c r="U19" s="267"/>
      <c r="V19" s="267"/>
      <c r="W19" s="150"/>
    </row>
    <row r="20" spans="1:23" ht="15">
      <c r="A20" s="146" t="s">
        <v>140</v>
      </c>
      <c r="B20" s="146" t="s">
        <v>141</v>
      </c>
      <c r="C20" s="148">
        <v>20000</v>
      </c>
      <c r="D20" s="49">
        <v>20000</v>
      </c>
      <c r="E20" s="49">
        <v>19800</v>
      </c>
      <c r="F20" s="147">
        <v>19700</v>
      </c>
      <c r="G20" s="147">
        <v>20100</v>
      </c>
      <c r="H20" s="187">
        <v>21600</v>
      </c>
      <c r="I20" s="202">
        <v>20700</v>
      </c>
      <c r="J20" s="233">
        <v>22200</v>
      </c>
      <c r="K20" s="209">
        <v>20600</v>
      </c>
      <c r="L20" s="199">
        <v>20700</v>
      </c>
      <c r="M20" s="166">
        <v>20200</v>
      </c>
      <c r="N20" s="166">
        <v>20100</v>
      </c>
      <c r="O20" s="166">
        <v>20200</v>
      </c>
      <c r="P20" s="158">
        <v>20200</v>
      </c>
      <c r="Q20" s="267">
        <v>19800</v>
      </c>
      <c r="R20" s="267">
        <v>19200</v>
      </c>
      <c r="S20" s="267">
        <v>19200</v>
      </c>
      <c r="T20" s="267">
        <v>19400</v>
      </c>
      <c r="U20" s="267">
        <v>19400</v>
      </c>
      <c r="V20" s="267">
        <v>19400</v>
      </c>
      <c r="W20" s="150"/>
    </row>
    <row r="21" spans="1:23" ht="15">
      <c r="A21" s="146" t="s">
        <v>142</v>
      </c>
      <c r="B21" s="146" t="s">
        <v>41</v>
      </c>
      <c r="C21" s="148">
        <v>20000</v>
      </c>
      <c r="D21" s="49">
        <v>20000</v>
      </c>
      <c r="E21" s="49">
        <v>19800</v>
      </c>
      <c r="F21" s="147">
        <v>19700</v>
      </c>
      <c r="G21" s="147">
        <v>20100</v>
      </c>
      <c r="H21" s="187">
        <v>21600</v>
      </c>
      <c r="I21" s="203">
        <v>20700</v>
      </c>
      <c r="J21" s="234">
        <v>22200</v>
      </c>
      <c r="K21" s="209">
        <v>20600</v>
      </c>
      <c r="L21" s="199">
        <v>20700</v>
      </c>
      <c r="M21" s="166">
        <v>20200</v>
      </c>
      <c r="N21" s="166">
        <v>20100</v>
      </c>
      <c r="O21" s="166">
        <v>20200</v>
      </c>
      <c r="P21" s="158">
        <v>20200</v>
      </c>
      <c r="Q21" s="267">
        <v>19800</v>
      </c>
      <c r="R21" s="267">
        <v>19200</v>
      </c>
      <c r="S21" s="267">
        <v>19200</v>
      </c>
      <c r="T21" s="267">
        <v>19400</v>
      </c>
      <c r="U21" s="267">
        <v>19400</v>
      </c>
      <c r="V21" s="267">
        <v>19400</v>
      </c>
      <c r="W21" s="150"/>
    </row>
    <row r="22" spans="1:23" ht="15">
      <c r="A22" s="48" t="s">
        <v>143</v>
      </c>
      <c r="B22" s="48" t="s">
        <v>144</v>
      </c>
      <c r="C22" s="49">
        <v>20000</v>
      </c>
      <c r="D22" s="49">
        <v>20000</v>
      </c>
      <c r="E22" s="49">
        <v>19800</v>
      </c>
      <c r="F22" s="147">
        <v>19700</v>
      </c>
      <c r="G22" s="147">
        <v>20100</v>
      </c>
      <c r="H22" s="187">
        <v>21600</v>
      </c>
      <c r="I22" s="204">
        <v>20700</v>
      </c>
      <c r="J22" s="235">
        <v>22200</v>
      </c>
      <c r="K22" s="209">
        <v>20600</v>
      </c>
      <c r="L22" s="199">
        <v>20700</v>
      </c>
      <c r="M22" s="166">
        <v>20200</v>
      </c>
      <c r="N22" s="166">
        <v>20100</v>
      </c>
      <c r="O22" s="166">
        <v>20200</v>
      </c>
      <c r="P22" s="158">
        <v>20200</v>
      </c>
      <c r="Q22" s="267">
        <v>19800</v>
      </c>
      <c r="R22" s="267">
        <v>19200</v>
      </c>
      <c r="S22" s="267">
        <v>19200</v>
      </c>
      <c r="T22" s="267">
        <v>19400</v>
      </c>
      <c r="U22" s="267">
        <v>19400</v>
      </c>
      <c r="V22" s="267">
        <v>19400</v>
      </c>
      <c r="W22" s="150"/>
    </row>
    <row r="23" spans="1:23" ht="15">
      <c r="A23" s="209" t="s">
        <v>232</v>
      </c>
      <c r="B23" s="209" t="s">
        <v>233</v>
      </c>
      <c r="C23" s="209"/>
      <c r="D23" s="209"/>
      <c r="E23" s="209"/>
      <c r="F23" s="209"/>
      <c r="G23" s="209"/>
      <c r="H23" s="209"/>
      <c r="I23" s="205"/>
      <c r="J23" s="236"/>
      <c r="K23" s="209">
        <v>16000</v>
      </c>
      <c r="L23" s="199">
        <v>16000</v>
      </c>
      <c r="M23" s="166">
        <v>15600</v>
      </c>
      <c r="N23" s="166">
        <v>15500</v>
      </c>
      <c r="O23" s="166">
        <v>15500</v>
      </c>
      <c r="P23" s="158">
        <v>15500</v>
      </c>
      <c r="Q23" s="267">
        <v>15200</v>
      </c>
      <c r="R23" s="267">
        <v>14700</v>
      </c>
      <c r="S23" s="267">
        <v>14700</v>
      </c>
      <c r="T23" s="267">
        <v>14900</v>
      </c>
      <c r="U23" s="267">
        <v>14900</v>
      </c>
      <c r="V23" s="267">
        <v>14900</v>
      </c>
      <c r="W23" s="150"/>
    </row>
    <row r="24" spans="1:36" ht="15">
      <c r="A24" s="48"/>
      <c r="B24" s="48" t="s">
        <v>184</v>
      </c>
      <c r="C24" s="49">
        <v>332000</v>
      </c>
      <c r="D24" s="49">
        <v>338500</v>
      </c>
      <c r="E24" s="49">
        <v>335900</v>
      </c>
      <c r="F24" s="147">
        <v>334400</v>
      </c>
      <c r="G24" s="147">
        <v>341700</v>
      </c>
      <c r="H24" s="187">
        <v>366900</v>
      </c>
      <c r="I24" s="205">
        <v>351500</v>
      </c>
      <c r="J24" s="236">
        <v>376800</v>
      </c>
      <c r="K24" s="217">
        <v>354100</v>
      </c>
      <c r="L24" s="227">
        <v>340900</v>
      </c>
      <c r="M24" s="166">
        <v>332900</v>
      </c>
      <c r="N24" s="166">
        <v>330400</v>
      </c>
      <c r="O24" s="166">
        <v>331000</v>
      </c>
      <c r="P24" s="158">
        <v>386900</v>
      </c>
      <c r="Q24" s="311">
        <v>1118000</v>
      </c>
      <c r="R24" s="311">
        <v>1170700</v>
      </c>
      <c r="S24" s="311">
        <v>1233900</v>
      </c>
      <c r="T24" s="311">
        <v>1285800</v>
      </c>
      <c r="U24" s="267">
        <v>1162239</v>
      </c>
      <c r="V24" s="267">
        <v>1130439</v>
      </c>
      <c r="W24" s="95" t="s">
        <v>290</v>
      </c>
      <c r="X24" s="3"/>
      <c r="Z24" s="66"/>
      <c r="AA24" s="66"/>
      <c r="AB24" s="66"/>
      <c r="AC24" s="66"/>
      <c r="AD24" s="66"/>
      <c r="AE24" s="66"/>
      <c r="AF24" s="66"/>
      <c r="AG24" s="66"/>
      <c r="AH24" s="66"/>
      <c r="AI24" s="66"/>
      <c r="AJ24" s="66"/>
    </row>
    <row r="25" spans="1:36" ht="15">
      <c r="A25" s="48"/>
      <c r="B25" s="149" t="s">
        <v>46</v>
      </c>
      <c r="C25" s="84">
        <f aca="true" t="shared" si="0" ref="C25:H25">SUM(C9:C24)</f>
        <v>1122000</v>
      </c>
      <c r="D25" s="84">
        <f t="shared" si="0"/>
        <v>1140500</v>
      </c>
      <c r="E25" s="84">
        <f t="shared" si="0"/>
        <v>1133200</v>
      </c>
      <c r="F25" s="84">
        <f t="shared" si="0"/>
        <v>1128900</v>
      </c>
      <c r="G25" s="84">
        <f t="shared" si="0"/>
        <v>1151600</v>
      </c>
      <c r="H25" s="160">
        <f t="shared" si="0"/>
        <v>1229100</v>
      </c>
      <c r="I25" s="188">
        <f aca="true" t="shared" si="1" ref="I25:N25">SUM(I9:I24)</f>
        <v>1181700</v>
      </c>
      <c r="J25" s="206">
        <f t="shared" si="1"/>
        <v>1260000</v>
      </c>
      <c r="K25" s="206">
        <f t="shared" si="1"/>
        <v>1174400</v>
      </c>
      <c r="L25" s="237">
        <f t="shared" si="1"/>
        <v>1191400</v>
      </c>
      <c r="M25" s="237">
        <f t="shared" si="1"/>
        <v>1169200</v>
      </c>
      <c r="N25" s="237">
        <f t="shared" si="1"/>
        <v>1162500</v>
      </c>
      <c r="O25" s="237">
        <f aca="true" t="shared" si="2" ref="O25:V25">SUM(O9:O24)</f>
        <v>1169500</v>
      </c>
      <c r="P25" s="268">
        <f t="shared" si="2"/>
        <v>1159100</v>
      </c>
      <c r="Q25" s="307">
        <f t="shared" si="2"/>
        <v>1882900</v>
      </c>
      <c r="R25" s="307">
        <f t="shared" si="2"/>
        <v>1927300</v>
      </c>
      <c r="S25" s="307">
        <f t="shared" si="2"/>
        <v>1920500</v>
      </c>
      <c r="T25" s="307">
        <f t="shared" si="2"/>
        <v>1991000</v>
      </c>
      <c r="U25" s="307">
        <f t="shared" si="2"/>
        <v>1992500</v>
      </c>
      <c r="V25" s="307">
        <f t="shared" si="2"/>
        <v>1988700</v>
      </c>
      <c r="W25" s="95" t="s">
        <v>289</v>
      </c>
      <c r="X25" s="66"/>
      <c r="Z25" s="66"/>
      <c r="AA25" s="66"/>
      <c r="AB25" s="66"/>
      <c r="AC25" s="66"/>
      <c r="AD25" s="66"/>
      <c r="AE25" s="66"/>
      <c r="AF25" s="66"/>
      <c r="AG25" s="66"/>
      <c r="AH25" s="66"/>
      <c r="AI25" s="66"/>
      <c r="AJ25" s="66"/>
    </row>
    <row r="26" spans="6:22" ht="15">
      <c r="F26" s="150"/>
      <c r="G26" s="150"/>
      <c r="H26" s="139"/>
      <c r="P26" s="139"/>
      <c r="Q26" s="139"/>
      <c r="R26" s="139"/>
      <c r="S26" s="139"/>
      <c r="U26" s="150"/>
      <c r="V26" s="150"/>
    </row>
    <row r="27" spans="1:20" ht="15">
      <c r="A27" s="86" t="s">
        <v>195</v>
      </c>
      <c r="C27" s="139"/>
      <c r="D27" s="139"/>
      <c r="E27" s="139"/>
      <c r="F27" s="139"/>
      <c r="G27" s="139"/>
      <c r="J27" s="159"/>
      <c r="K27" s="115"/>
      <c r="M27" s="139"/>
      <c r="N27" s="252"/>
      <c r="O27" s="139"/>
      <c r="R27" s="139"/>
      <c r="S27" s="139"/>
      <c r="T27" s="139"/>
    </row>
    <row r="28" spans="6:20" ht="15">
      <c r="F28" s="150"/>
      <c r="G28" s="150"/>
      <c r="N28" s="139"/>
      <c r="O28" s="159"/>
      <c r="P28" s="159"/>
      <c r="R28" s="139"/>
      <c r="S28" s="139"/>
      <c r="T28" s="139"/>
    </row>
    <row r="29" spans="1:22" ht="15">
      <c r="A29" s="22" t="s">
        <v>40</v>
      </c>
      <c r="B29" s="68" t="s">
        <v>145</v>
      </c>
      <c r="C29" s="139"/>
      <c r="D29" s="139"/>
      <c r="E29" s="139"/>
      <c r="F29" s="139"/>
      <c r="G29" s="139"/>
      <c r="O29" s="150"/>
      <c r="P29" s="150"/>
      <c r="R29" s="139"/>
      <c r="S29" s="139"/>
      <c r="T29" s="139"/>
      <c r="V29" s="159"/>
    </row>
    <row r="30" spans="6:22" ht="15">
      <c r="F30" s="150"/>
      <c r="G30" s="150"/>
      <c r="O30" s="139"/>
      <c r="Q30" s="159"/>
      <c r="R30" s="159"/>
      <c r="S30" s="159"/>
      <c r="T30" s="159"/>
      <c r="U30" s="159"/>
      <c r="V30" s="159"/>
    </row>
    <row r="31" spans="2:20" ht="15">
      <c r="B31" s="85" t="s">
        <v>236</v>
      </c>
      <c r="O31" s="252"/>
      <c r="P31" s="159"/>
      <c r="R31" s="139"/>
      <c r="S31" s="139"/>
      <c r="T31" s="139"/>
    </row>
    <row r="32" spans="18:22" ht="15">
      <c r="R32" s="139"/>
      <c r="S32" s="139"/>
      <c r="U32" s="159"/>
      <c r="V32" s="159"/>
    </row>
    <row r="33" spans="1:20" ht="15">
      <c r="A33" s="86" t="s">
        <v>237</v>
      </c>
      <c r="B33" s="85" t="s">
        <v>239</v>
      </c>
      <c r="L33" s="159"/>
      <c r="M33" s="159"/>
      <c r="N33" s="159"/>
      <c r="O33" s="159"/>
      <c r="R33" s="139"/>
      <c r="S33" s="139"/>
      <c r="T33" s="159"/>
    </row>
    <row r="34" spans="17:22" ht="15">
      <c r="Q34" s="139"/>
      <c r="R34" s="139"/>
      <c r="S34" s="139"/>
      <c r="T34" s="139"/>
      <c r="U34" s="139"/>
      <c r="V34" s="139"/>
    </row>
    <row r="35" spans="1:2" ht="15">
      <c r="A35" s="86" t="s">
        <v>184</v>
      </c>
      <c r="B35" s="85" t="s">
        <v>291</v>
      </c>
    </row>
    <row r="40" spans="18:22" ht="15">
      <c r="R40" s="51"/>
      <c r="S40" s="51"/>
      <c r="T40" s="51"/>
      <c r="U40" s="51"/>
      <c r="V40" s="51"/>
    </row>
    <row r="41" ht="15">
      <c r="W41" s="51"/>
    </row>
  </sheetData>
  <sheetProtection/>
  <printOptions gridLines="1"/>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Ovum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Johnson</dc:creator>
  <cp:keywords/>
  <dc:description/>
  <cp:lastModifiedBy>Annelise</cp:lastModifiedBy>
  <cp:lastPrinted>2013-11-13T11:20:30Z</cp:lastPrinted>
  <dcterms:created xsi:type="dcterms:W3CDTF">2008-12-01T15:10:55Z</dcterms:created>
  <dcterms:modified xsi:type="dcterms:W3CDTF">2016-08-12T12:22:54Z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